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showHorizontalScroll="0" showVerticalScroll="0" showSheetTabs="0" xWindow="0" yWindow="0" windowWidth="23040" windowHeight="9090" activeTab="1"/>
  </bookViews>
  <sheets>
    <sheet name="Info" sheetId="1" r:id="rId1"/>
    <sheet name="Hauptmenue" sheetId="2" r:id="rId2"/>
    <sheet name="Vorgaben" sheetId="3" r:id="rId3"/>
    <sheet name="Spielplan" sheetId="4" r:id="rId4"/>
    <sheet name="Gruppen-Tabellen" sheetId="5" r:id="rId5"/>
    <sheet name="Rechnen" sheetId="6" state="hidden" r:id="rId6"/>
  </sheets>
  <definedNames>
    <definedName name="_xlnm.Print_Area" localSheetId="4">'Gruppen-Tabellen'!$A$1:$I$22</definedName>
    <definedName name="_xlnm.Print_Area" localSheetId="2">Vorgaben!$A$1:$B$14</definedName>
    <definedName name="International">#REF!</definedName>
    <definedName name="Jazz">#REF!</definedName>
    <definedName name="Klassik">#REF!</definedName>
    <definedName name="MaxiCDs">#REF!</definedName>
    <definedName name="Sampler">#REF!</definedName>
  </definedNames>
  <calcPr calcId="162913"/>
</workbook>
</file>

<file path=xl/calcChain.xml><?xml version="1.0" encoding="utf-8"?>
<calcChain xmlns="http://schemas.openxmlformats.org/spreadsheetml/2006/main">
  <c r="A3" i="6" l="1"/>
  <c r="E3" i="6"/>
  <c r="H3" i="6"/>
  <c r="G3" i="6"/>
  <c r="S6" i="6"/>
  <c r="K3" i="6"/>
  <c r="B7" i="5"/>
  <c r="A4" i="6"/>
  <c r="E4" i="6"/>
  <c r="G4" i="6"/>
  <c r="H4" i="6"/>
  <c r="I4" i="6"/>
  <c r="K4" i="6"/>
  <c r="B4" i="5"/>
  <c r="A5" i="6"/>
  <c r="E5" i="6"/>
  <c r="G5" i="6"/>
  <c r="I5" i="6"/>
  <c r="H5" i="6"/>
  <c r="K5" i="6"/>
  <c r="B5" i="5"/>
  <c r="S5" i="6"/>
  <c r="A6" i="6"/>
  <c r="E6" i="6"/>
  <c r="G6" i="6"/>
  <c r="K6" i="6"/>
  <c r="B9" i="5"/>
  <c r="Z6" i="6"/>
  <c r="A7" i="6"/>
  <c r="E7" i="6"/>
  <c r="G7" i="6"/>
  <c r="K7" i="6"/>
  <c r="B3" i="5"/>
  <c r="A8" i="6"/>
  <c r="E8" i="6"/>
  <c r="G8" i="6"/>
  <c r="H8" i="6"/>
  <c r="I8" i="6"/>
  <c r="K8" i="6"/>
  <c r="B8" i="5"/>
  <c r="S8" i="6"/>
  <c r="T8" i="6"/>
  <c r="A9" i="6"/>
  <c r="B9" i="6"/>
  <c r="E9" i="6"/>
  <c r="T6" i="6"/>
  <c r="G9" i="6"/>
  <c r="I9" i="6"/>
  <c r="H9" i="6"/>
  <c r="K9" i="6"/>
  <c r="B6" i="5"/>
  <c r="S9" i="6"/>
  <c r="A10" i="6"/>
  <c r="E10" i="6"/>
  <c r="T9" i="6"/>
  <c r="G10" i="6"/>
  <c r="K10" i="6"/>
  <c r="B10" i="5"/>
  <c r="S10" i="6"/>
  <c r="Z10" i="6"/>
  <c r="A11" i="6"/>
  <c r="E11" i="6"/>
  <c r="G11" i="6"/>
  <c r="K11" i="6"/>
  <c r="B11" i="5"/>
  <c r="A12" i="6"/>
  <c r="E12" i="6"/>
  <c r="G12" i="6"/>
  <c r="H12" i="6"/>
  <c r="I12" i="6"/>
  <c r="A13" i="6"/>
  <c r="E13" i="6"/>
  <c r="G13" i="6"/>
  <c r="P10" i="6"/>
  <c r="A14" i="6"/>
  <c r="E14" i="6"/>
  <c r="G14" i="6"/>
  <c r="T4" i="6"/>
  <c r="A15" i="6"/>
  <c r="B15" i="6"/>
  <c r="E15" i="6"/>
  <c r="G15" i="6"/>
  <c r="H15" i="6"/>
  <c r="A16" i="6"/>
  <c r="E16" i="6"/>
  <c r="G16" i="6"/>
  <c r="H16" i="6"/>
  <c r="I16" i="6"/>
  <c r="A17" i="6"/>
  <c r="E17" i="6"/>
  <c r="H17" i="6"/>
  <c r="G17" i="6"/>
  <c r="I17" i="6"/>
  <c r="K17" i="6"/>
  <c r="B15" i="5"/>
  <c r="S17" i="6"/>
  <c r="T17" i="6"/>
  <c r="A18" i="6"/>
  <c r="E18" i="6"/>
  <c r="G18" i="6"/>
  <c r="I18" i="6"/>
  <c r="K18" i="6"/>
  <c r="B21" i="5"/>
  <c r="T18" i="6"/>
  <c r="A19" i="6"/>
  <c r="E19" i="6"/>
  <c r="G19" i="6"/>
  <c r="K19" i="6"/>
  <c r="B16" i="5"/>
  <c r="S19" i="6"/>
  <c r="T19" i="6"/>
  <c r="W19" i="6"/>
  <c r="A20" i="6"/>
  <c r="E20" i="6"/>
  <c r="G20" i="6"/>
  <c r="K20" i="6"/>
  <c r="B17" i="5"/>
  <c r="S20" i="6"/>
  <c r="T20" i="6"/>
  <c r="U20" i="6"/>
  <c r="A21" i="6"/>
  <c r="E21" i="6"/>
  <c r="G21" i="6"/>
  <c r="P18" i="6"/>
  <c r="H21" i="6"/>
  <c r="K21" i="6"/>
  <c r="B18" i="5"/>
  <c r="S21" i="6"/>
  <c r="T21" i="6"/>
  <c r="A22" i="6"/>
  <c r="D22" i="6"/>
  <c r="E22" i="6"/>
  <c r="P19" i="6"/>
  <c r="G22" i="6"/>
  <c r="H22" i="6"/>
  <c r="I22" i="6"/>
  <c r="K22" i="6"/>
  <c r="B19" i="5"/>
  <c r="N22" i="6"/>
  <c r="S22" i="6"/>
  <c r="T22" i="6"/>
  <c r="W22" i="6"/>
  <c r="A23" i="6"/>
  <c r="E23" i="6"/>
  <c r="G23" i="6"/>
  <c r="I23" i="6"/>
  <c r="K23" i="6"/>
  <c r="B20" i="5"/>
  <c r="S23" i="6"/>
  <c r="A24" i="6"/>
  <c r="E24" i="6"/>
  <c r="P11" i="6"/>
  <c r="G24" i="6"/>
  <c r="A25" i="6"/>
  <c r="E25" i="6"/>
  <c r="I25" i="6"/>
  <c r="G25" i="6"/>
  <c r="H25" i="6"/>
  <c r="A26" i="6"/>
  <c r="B26" i="6"/>
  <c r="E26" i="6"/>
  <c r="U22" i="6"/>
  <c r="G26" i="6"/>
  <c r="H26" i="6"/>
  <c r="I26" i="6"/>
  <c r="A27" i="6"/>
  <c r="E27" i="6"/>
  <c r="G27" i="6"/>
  <c r="A28" i="6"/>
  <c r="E28" i="6"/>
  <c r="G28" i="6"/>
  <c r="A29" i="6"/>
  <c r="B29" i="6"/>
  <c r="E29" i="6"/>
  <c r="G29" i="6"/>
  <c r="H29" i="6"/>
  <c r="A30" i="6"/>
  <c r="E30" i="6"/>
  <c r="G30" i="6"/>
  <c r="H30" i="6"/>
  <c r="I30" i="6"/>
  <c r="A31" i="6"/>
  <c r="E31" i="6"/>
  <c r="G31" i="6"/>
  <c r="A32" i="6"/>
  <c r="E32" i="6"/>
  <c r="V18" i="6"/>
  <c r="G32" i="6"/>
  <c r="A33" i="6"/>
  <c r="B33" i="6"/>
  <c r="E33" i="6"/>
  <c r="G33" i="6"/>
  <c r="H33" i="6"/>
  <c r="A34" i="6"/>
  <c r="E34" i="6"/>
  <c r="W9" i="6"/>
  <c r="G34" i="6"/>
  <c r="H34" i="6"/>
  <c r="I34" i="6"/>
  <c r="A35" i="6"/>
  <c r="E35" i="6"/>
  <c r="I35" i="6"/>
  <c r="G35" i="6"/>
  <c r="A36" i="6"/>
  <c r="E36" i="6"/>
  <c r="V21" i="6"/>
  <c r="G36" i="6"/>
  <c r="A37" i="6"/>
  <c r="E37" i="6"/>
  <c r="G37" i="6"/>
  <c r="I37" i="6"/>
  <c r="H37" i="6"/>
  <c r="A38" i="6"/>
  <c r="E38" i="6"/>
  <c r="G38" i="6"/>
  <c r="H38" i="6"/>
  <c r="I38" i="6"/>
  <c r="A39" i="6"/>
  <c r="D39" i="6"/>
  <c r="E39" i="6"/>
  <c r="G39" i="6"/>
  <c r="A40" i="6"/>
  <c r="E40" i="6"/>
  <c r="G40" i="6"/>
  <c r="A41" i="6"/>
  <c r="E41" i="6"/>
  <c r="W17" i="6"/>
  <c r="G41" i="6"/>
  <c r="I41" i="6"/>
  <c r="A42" i="6"/>
  <c r="E42" i="6"/>
  <c r="W20" i="6"/>
  <c r="G42" i="6"/>
  <c r="H42" i="6"/>
  <c r="I42" i="6"/>
  <c r="A43" i="6"/>
  <c r="E43" i="6"/>
  <c r="I43" i="6"/>
  <c r="G43" i="6"/>
  <c r="A44" i="6"/>
  <c r="E44" i="6"/>
  <c r="G44" i="6"/>
  <c r="A45" i="6"/>
  <c r="E45" i="6"/>
  <c r="G45" i="6"/>
  <c r="I45" i="6"/>
  <c r="A46" i="6"/>
  <c r="E46" i="6"/>
  <c r="W23" i="6"/>
  <c r="G46" i="6"/>
  <c r="H46" i="6"/>
  <c r="I46" i="6"/>
  <c r="A47" i="6"/>
  <c r="E47" i="6"/>
  <c r="H47" i="6"/>
  <c r="G47" i="6"/>
  <c r="A48" i="6"/>
  <c r="E48" i="6"/>
  <c r="G48" i="6"/>
  <c r="A49" i="6"/>
  <c r="B49" i="6"/>
  <c r="E49" i="6"/>
  <c r="G49" i="6"/>
  <c r="I49" i="6"/>
  <c r="A50" i="6"/>
  <c r="B50" i="6"/>
  <c r="E50" i="6"/>
  <c r="G50" i="6"/>
  <c r="H50" i="6"/>
  <c r="I50" i="6"/>
  <c r="A51" i="6"/>
  <c r="E51" i="6"/>
  <c r="X22" i="6"/>
  <c r="G51" i="6"/>
  <c r="A52" i="6"/>
  <c r="E52" i="6"/>
  <c r="G52" i="6"/>
  <c r="A53" i="6"/>
  <c r="E53" i="6"/>
  <c r="G53" i="6"/>
  <c r="I53" i="6"/>
  <c r="A54" i="6"/>
  <c r="E54" i="6"/>
  <c r="Z4" i="6"/>
  <c r="G54" i="6"/>
  <c r="H54" i="6"/>
  <c r="I54" i="6"/>
  <c r="A55" i="6"/>
  <c r="D55" i="6"/>
  <c r="E55" i="6"/>
  <c r="G55" i="6"/>
  <c r="A56" i="6"/>
  <c r="E56" i="6"/>
  <c r="X23" i="6"/>
  <c r="G56" i="6"/>
  <c r="A57" i="6"/>
  <c r="E57" i="6"/>
  <c r="G57" i="6"/>
  <c r="I57" i="6"/>
  <c r="A58" i="6"/>
  <c r="B58" i="6"/>
  <c r="E58" i="6"/>
  <c r="Z11" i="6"/>
  <c r="G58" i="6"/>
  <c r="H58" i="6"/>
  <c r="I58" i="6"/>
  <c r="A59" i="6"/>
  <c r="E59" i="6"/>
  <c r="G59" i="6"/>
  <c r="A2" i="4"/>
  <c r="G2" i="4"/>
  <c r="E16" i="4"/>
  <c r="B7" i="6"/>
  <c r="A3" i="4"/>
  <c r="G3" i="4"/>
  <c r="E15" i="4"/>
  <c r="B6" i="6"/>
  <c r="A4" i="4"/>
  <c r="G4" i="4"/>
  <c r="A5" i="4"/>
  <c r="G5" i="4"/>
  <c r="E20" i="4"/>
  <c r="B11" i="6"/>
  <c r="A6" i="4"/>
  <c r="G40" i="4"/>
  <c r="D33" i="6"/>
  <c r="A7" i="4"/>
  <c r="G7" i="4"/>
  <c r="G16" i="4"/>
  <c r="D7" i="6"/>
  <c r="A8" i="4"/>
  <c r="G8" i="4"/>
  <c r="E32" i="4"/>
  <c r="B22" i="6"/>
  <c r="A9" i="4"/>
  <c r="A10" i="4"/>
  <c r="A12" i="4"/>
  <c r="A14" i="4"/>
  <c r="A15" i="4"/>
  <c r="A16" i="4"/>
  <c r="E12" i="4"/>
  <c r="B3" i="6"/>
  <c r="G13" i="4"/>
  <c r="D4" i="6"/>
  <c r="E14" i="4"/>
  <c r="B5" i="6"/>
  <c r="G14" i="4"/>
  <c r="D5" i="6"/>
  <c r="G15" i="4"/>
  <c r="D6" i="6"/>
  <c r="E17" i="4"/>
  <c r="B8" i="6"/>
  <c r="G17" i="4"/>
  <c r="D8" i="6"/>
  <c r="E18" i="4"/>
  <c r="G18" i="4"/>
  <c r="D9" i="6"/>
  <c r="G19" i="4"/>
  <c r="D10" i="6"/>
  <c r="E21" i="4"/>
  <c r="B12" i="6"/>
  <c r="E22" i="4"/>
  <c r="B13" i="6"/>
  <c r="G22" i="4"/>
  <c r="D13" i="6"/>
  <c r="E23" i="4"/>
  <c r="B14" i="6"/>
  <c r="G23" i="4"/>
  <c r="D14" i="6"/>
  <c r="E24" i="4"/>
  <c r="G24" i="4"/>
  <c r="D15" i="6"/>
  <c r="E25" i="4"/>
  <c r="B18" i="6"/>
  <c r="E26" i="4"/>
  <c r="B16" i="6"/>
  <c r="G26" i="4"/>
  <c r="D16" i="6"/>
  <c r="E28" i="4"/>
  <c r="B19" i="6"/>
  <c r="G28" i="4"/>
  <c r="D19" i="6"/>
  <c r="E29" i="4"/>
  <c r="B20" i="6"/>
  <c r="E30" i="4"/>
  <c r="B23" i="6"/>
  <c r="G30" i="4"/>
  <c r="D23" i="6"/>
  <c r="G31" i="4"/>
  <c r="D21" i="6"/>
  <c r="G32" i="4"/>
  <c r="E33" i="4"/>
  <c r="B24" i="6"/>
  <c r="G33" i="4"/>
  <c r="D24" i="6"/>
  <c r="E34" i="4"/>
  <c r="B25" i="6"/>
  <c r="G34" i="4"/>
  <c r="D25" i="6"/>
  <c r="G35" i="4"/>
  <c r="D28" i="6"/>
  <c r="E36" i="4"/>
  <c r="G36" i="4"/>
  <c r="D29" i="6"/>
  <c r="E37" i="4"/>
  <c r="B30" i="6"/>
  <c r="G37" i="4"/>
  <c r="D30" i="6"/>
  <c r="E38" i="4"/>
  <c r="G38" i="4"/>
  <c r="D26" i="6"/>
  <c r="E40" i="4"/>
  <c r="E41" i="4"/>
  <c r="B34" i="6"/>
  <c r="G41" i="4"/>
  <c r="D34" i="6"/>
  <c r="E42" i="4"/>
  <c r="B31" i="6"/>
  <c r="G42" i="4"/>
  <c r="D31" i="6"/>
  <c r="G43" i="4"/>
  <c r="D32" i="6"/>
  <c r="E44" i="4"/>
  <c r="B35" i="6"/>
  <c r="E45" i="4"/>
  <c r="B39" i="6"/>
  <c r="G45" i="4"/>
  <c r="E46" i="4"/>
  <c r="B40" i="6"/>
  <c r="G46" i="4"/>
  <c r="D40" i="6"/>
  <c r="E47" i="4"/>
  <c r="B36" i="6"/>
  <c r="E49" i="4"/>
  <c r="B38" i="6"/>
  <c r="G49" i="4"/>
  <c r="D38" i="6"/>
  <c r="E50" i="4"/>
  <c r="B45" i="6"/>
  <c r="G50" i="4"/>
  <c r="D45" i="6"/>
  <c r="E51" i="4"/>
  <c r="B48" i="6"/>
  <c r="G51" i="4"/>
  <c r="D48" i="6"/>
  <c r="E53" i="4"/>
  <c r="B42" i="6"/>
  <c r="G53" i="4"/>
  <c r="D42" i="6"/>
  <c r="E54" i="4"/>
  <c r="B43" i="6"/>
  <c r="G54" i="4"/>
  <c r="D43" i="6"/>
  <c r="E55" i="4"/>
  <c r="B44" i="6"/>
  <c r="G55" i="4"/>
  <c r="D44" i="6"/>
  <c r="E56" i="4"/>
  <c r="E57" i="4"/>
  <c r="B54" i="6"/>
  <c r="G57" i="4"/>
  <c r="D54" i="6"/>
  <c r="G58" i="4"/>
  <c r="D46" i="6"/>
  <c r="G59" i="4"/>
  <c r="D47" i="6"/>
  <c r="E60" i="4"/>
  <c r="G60" i="4"/>
  <c r="D49" i="6"/>
  <c r="E61" i="4"/>
  <c r="B55" i="6"/>
  <c r="G61" i="4"/>
  <c r="G62" i="4"/>
  <c r="D57" i="6"/>
  <c r="E63" i="4"/>
  <c r="B51" i="6"/>
  <c r="G63" i="4"/>
  <c r="D51" i="6"/>
  <c r="E65" i="4"/>
  <c r="B53" i="6"/>
  <c r="G65" i="4"/>
  <c r="D53" i="6"/>
  <c r="E66" i="4"/>
  <c r="B59" i="6"/>
  <c r="G66" i="4"/>
  <c r="D59" i="6"/>
  <c r="E68" i="4"/>
  <c r="G68" i="4"/>
  <c r="D58" i="6"/>
  <c r="A73" i="4"/>
  <c r="A76" i="4"/>
  <c r="A79" i="4"/>
  <c r="A83" i="4"/>
  <c r="A86" i="4"/>
  <c r="A89" i="4"/>
  <c r="A92" i="4"/>
  <c r="A95" i="4"/>
  <c r="A98" i="4"/>
  <c r="A101" i="4"/>
  <c r="A104" i="4"/>
  <c r="A107" i="4"/>
  <c r="A110" i="4"/>
  <c r="A113" i="4"/>
  <c r="A116" i="4"/>
  <c r="B86" i="4"/>
  <c r="B89" i="4"/>
  <c r="B92" i="4"/>
  <c r="B95" i="4"/>
  <c r="E95" i="4"/>
  <c r="G95" i="4"/>
  <c r="B98" i="4"/>
  <c r="E98" i="4"/>
  <c r="G98" i="4"/>
  <c r="B101" i="4"/>
  <c r="E101" i="4"/>
  <c r="G101" i="4"/>
  <c r="B104" i="4"/>
  <c r="E104" i="4"/>
  <c r="G104" i="4"/>
  <c r="B107" i="4"/>
  <c r="E107" i="4"/>
  <c r="G107" i="4"/>
  <c r="B110" i="4"/>
  <c r="E110" i="4"/>
  <c r="G110" i="4"/>
  <c r="B113" i="4"/>
  <c r="E113" i="4"/>
  <c r="G113" i="4"/>
  <c r="B116" i="4"/>
  <c r="E116" i="4"/>
  <c r="G116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Z3" i="6"/>
  <c r="Z5" i="6"/>
  <c r="H59" i="6"/>
  <c r="Z7" i="6"/>
  <c r="H55" i="6"/>
  <c r="X21" i="6"/>
  <c r="H52" i="6"/>
  <c r="X17" i="6"/>
  <c r="I52" i="6"/>
  <c r="X8" i="6"/>
  <c r="H48" i="6"/>
  <c r="Y7" i="6"/>
  <c r="I48" i="6"/>
  <c r="X6" i="6"/>
  <c r="H39" i="6"/>
  <c r="V17" i="6"/>
  <c r="H31" i="6"/>
  <c r="N21" i="6"/>
  <c r="Q21" i="6"/>
  <c r="U21" i="6"/>
  <c r="H27" i="6"/>
  <c r="G67" i="4"/>
  <c r="D56" i="6"/>
  <c r="E58" i="4"/>
  <c r="B46" i="6"/>
  <c r="G39" i="4"/>
  <c r="D27" i="6"/>
  <c r="N20" i="6"/>
  <c r="Q20" i="6"/>
  <c r="L23" i="6"/>
  <c r="X18" i="6"/>
  <c r="E67" i="4"/>
  <c r="B56" i="6"/>
  <c r="G64" i="4"/>
  <c r="D52" i="6"/>
  <c r="G56" i="4"/>
  <c r="D50" i="6"/>
  <c r="G52" i="4"/>
  <c r="D41" i="6"/>
  <c r="G48" i="4"/>
  <c r="D37" i="6"/>
  <c r="G44" i="4"/>
  <c r="D35" i="6"/>
  <c r="E43" i="4"/>
  <c r="B32" i="6"/>
  <c r="E35" i="4"/>
  <c r="B28" i="6"/>
  <c r="E31" i="4"/>
  <c r="B21" i="6"/>
  <c r="E27" i="4"/>
  <c r="B17" i="6"/>
  <c r="A17" i="4"/>
  <c r="E13" i="4"/>
  <c r="B4" i="6"/>
  <c r="I59" i="6"/>
  <c r="H57" i="6"/>
  <c r="I55" i="6"/>
  <c r="H53" i="6"/>
  <c r="I51" i="6"/>
  <c r="H49" i="6"/>
  <c r="I47" i="6"/>
  <c r="H45" i="6"/>
  <c r="H41" i="6"/>
  <c r="I39" i="6"/>
  <c r="M6" i="6"/>
  <c r="I31" i="6"/>
  <c r="I27" i="6"/>
  <c r="P23" i="6"/>
  <c r="Q22" i="6"/>
  <c r="P20" i="6"/>
  <c r="U8" i="6"/>
  <c r="L8" i="6"/>
  <c r="H20" i="6"/>
  <c r="I20" i="6"/>
  <c r="Y3" i="6"/>
  <c r="H56" i="6"/>
  <c r="X20" i="6"/>
  <c r="I56" i="6"/>
  <c r="X19" i="6"/>
  <c r="P22" i="6"/>
  <c r="H51" i="6"/>
  <c r="X5" i="6"/>
  <c r="X10" i="6"/>
  <c r="H44" i="6"/>
  <c r="I44" i="6"/>
  <c r="M5" i="6"/>
  <c r="X9" i="6"/>
  <c r="X11" i="6"/>
  <c r="H43" i="6"/>
  <c r="X7" i="6"/>
  <c r="H40" i="6"/>
  <c r="X4" i="6"/>
  <c r="I40" i="6"/>
  <c r="H36" i="6"/>
  <c r="V19" i="6"/>
  <c r="I36" i="6"/>
  <c r="W3" i="6"/>
  <c r="W11" i="6"/>
  <c r="H35" i="6"/>
  <c r="H32" i="6"/>
  <c r="M23" i="6"/>
  <c r="I32" i="6"/>
  <c r="V3" i="6"/>
  <c r="V9" i="6"/>
  <c r="H28" i="6"/>
  <c r="I28" i="6"/>
  <c r="V7" i="6"/>
  <c r="U11" i="6"/>
  <c r="H24" i="6"/>
  <c r="I24" i="6"/>
  <c r="T23" i="6"/>
  <c r="W21" i="6"/>
  <c r="P7" i="6"/>
  <c r="E62" i="4"/>
  <c r="B57" i="6"/>
  <c r="N17" i="6"/>
  <c r="V20" i="6"/>
  <c r="L20" i="6"/>
  <c r="E52" i="4"/>
  <c r="B41" i="6"/>
  <c r="E48" i="4"/>
  <c r="B37" i="6"/>
  <c r="G29" i="4"/>
  <c r="D20" i="6"/>
  <c r="G25" i="4"/>
  <c r="D18" i="6"/>
  <c r="G21" i="4"/>
  <c r="D12" i="6"/>
  <c r="A13" i="4"/>
  <c r="G6" i="4"/>
  <c r="G12" i="4"/>
  <c r="D3" i="6"/>
  <c r="E19" i="4"/>
  <c r="B10" i="6"/>
  <c r="P21" i="6"/>
  <c r="U23" i="6"/>
  <c r="N23" i="6"/>
  <c r="Q23" i="6"/>
  <c r="U4" i="6"/>
  <c r="U5" i="6"/>
  <c r="H23" i="6"/>
  <c r="I19" i="6"/>
  <c r="U10" i="6"/>
  <c r="U7" i="6"/>
  <c r="H19" i="6"/>
  <c r="W5" i="6"/>
  <c r="N4" i="6"/>
  <c r="U3" i="6"/>
  <c r="Z8" i="6"/>
  <c r="Z9" i="6"/>
  <c r="Y8" i="6"/>
  <c r="Y4" i="6"/>
  <c r="Y10" i="6"/>
  <c r="X3" i="6"/>
  <c r="Y6" i="6"/>
  <c r="W18" i="6"/>
  <c r="W7" i="6"/>
  <c r="V5" i="6"/>
  <c r="V11" i="6"/>
  <c r="V4" i="6"/>
  <c r="V22" i="6"/>
  <c r="L22" i="6"/>
  <c r="U17" i="6"/>
  <c r="L17" i="6"/>
  <c r="U18" i="6"/>
  <c r="N18" i="6"/>
  <c r="Q18" i="6"/>
  <c r="P17" i="6"/>
  <c r="I15" i="6"/>
  <c r="M11" i="6"/>
  <c r="N11" i="6"/>
  <c r="Q11" i="6"/>
  <c r="T11" i="6"/>
  <c r="N10" i="6"/>
  <c r="Q10" i="6"/>
  <c r="T10" i="6"/>
  <c r="L10" i="6"/>
  <c r="H13" i="6"/>
  <c r="M10" i="6"/>
  <c r="T3" i="6"/>
  <c r="I13" i="6"/>
  <c r="M3" i="6"/>
  <c r="Y11" i="6"/>
  <c r="V10" i="6"/>
  <c r="N8" i="6"/>
  <c r="N5" i="6"/>
  <c r="Q5" i="6"/>
  <c r="V6" i="6"/>
  <c r="S18" i="6"/>
  <c r="L18" i="6"/>
  <c r="N19" i="6"/>
  <c r="Q19" i="6"/>
  <c r="Y5" i="6"/>
  <c r="L5" i="6"/>
  <c r="Y9" i="6"/>
  <c r="W10" i="6"/>
  <c r="W8" i="6"/>
  <c r="W4" i="6"/>
  <c r="I33" i="6"/>
  <c r="W6" i="6"/>
  <c r="V8" i="6"/>
  <c r="I29" i="6"/>
  <c r="V23" i="6"/>
  <c r="I21" i="6"/>
  <c r="U19" i="6"/>
  <c r="U9" i="6"/>
  <c r="H18" i="6"/>
  <c r="U6" i="6"/>
  <c r="L6" i="6"/>
  <c r="T5" i="6"/>
  <c r="P8" i="6"/>
  <c r="H11" i="6"/>
  <c r="M20" i="6"/>
  <c r="I11" i="6"/>
  <c r="N9" i="6"/>
  <c r="Q9" i="6"/>
  <c r="L9" i="6"/>
  <c r="P5" i="6"/>
  <c r="H7" i="6"/>
  <c r="I7" i="6"/>
  <c r="M22" i="6"/>
  <c r="H6" i="6"/>
  <c r="M18" i="6"/>
  <c r="P4" i="6"/>
  <c r="T7" i="6"/>
  <c r="N7" i="6"/>
  <c r="P6" i="6"/>
  <c r="S4" i="6"/>
  <c r="P3" i="6"/>
  <c r="I14" i="6"/>
  <c r="S11" i="6"/>
  <c r="L11" i="6"/>
  <c r="I10" i="6"/>
  <c r="P9" i="6"/>
  <c r="S7" i="6"/>
  <c r="L7" i="6"/>
  <c r="N6" i="6"/>
  <c r="Q6" i="6"/>
  <c r="I6" i="6"/>
  <c r="M19" i="6"/>
  <c r="S3" i="6"/>
  <c r="N3" i="6"/>
  <c r="Q3" i="6"/>
  <c r="I3" i="6"/>
  <c r="M7" i="6"/>
  <c r="H14" i="6"/>
  <c r="M4" i="6"/>
  <c r="H10" i="6"/>
  <c r="M8" i="6"/>
  <c r="L19" i="6"/>
  <c r="R17" i="6"/>
  <c r="G20" i="4"/>
  <c r="D11" i="6"/>
  <c r="E64" i="4"/>
  <c r="B52" i="6"/>
  <c r="E39" i="4"/>
  <c r="B27" i="6"/>
  <c r="E59" i="4"/>
  <c r="B47" i="6"/>
  <c r="G27" i="4"/>
  <c r="D17" i="6"/>
  <c r="G47" i="4"/>
  <c r="D36" i="6"/>
  <c r="L3" i="6"/>
  <c r="R3" i="6"/>
  <c r="M17" i="6"/>
  <c r="M21" i="6"/>
  <c r="Q17" i="6"/>
  <c r="Q7" i="6"/>
  <c r="Q8" i="6"/>
  <c r="M9" i="6"/>
  <c r="L4" i="6"/>
  <c r="Q4" i="6"/>
  <c r="A18" i="4"/>
  <c r="A19" i="4"/>
  <c r="L21" i="6"/>
  <c r="G15" i="5"/>
  <c r="C16" i="5"/>
  <c r="D17" i="5"/>
  <c r="A18" i="5"/>
  <c r="E18" i="5"/>
  <c r="G19" i="5"/>
  <c r="C20" i="5"/>
  <c r="D21" i="5"/>
  <c r="C15" i="5"/>
  <c r="D16" i="5"/>
  <c r="A17" i="5"/>
  <c r="E17" i="5"/>
  <c r="H17" i="5"/>
  <c r="G18" i="5"/>
  <c r="C19" i="5"/>
  <c r="D20" i="5"/>
  <c r="A21" i="5"/>
  <c r="E21" i="5"/>
  <c r="D15" i="5"/>
  <c r="A16" i="5"/>
  <c r="E16" i="5"/>
  <c r="H16" i="5"/>
  <c r="G17" i="5"/>
  <c r="C18" i="5"/>
  <c r="D19" i="5"/>
  <c r="A20" i="5"/>
  <c r="E20" i="5"/>
  <c r="G21" i="5"/>
  <c r="A15" i="5"/>
  <c r="E15" i="5"/>
  <c r="H15" i="5"/>
  <c r="G16" i="5"/>
  <c r="C17" i="5"/>
  <c r="D18" i="5"/>
  <c r="A19" i="5"/>
  <c r="E19" i="5"/>
  <c r="H19" i="5"/>
  <c r="G20" i="5"/>
  <c r="C21" i="5"/>
  <c r="G76" i="4"/>
  <c r="G83" i="4"/>
  <c r="G89" i="4"/>
  <c r="G73" i="4"/>
  <c r="E86" i="4"/>
  <c r="G92" i="4"/>
  <c r="G79" i="4"/>
  <c r="A20" i="4"/>
  <c r="A21" i="4"/>
  <c r="A22" i="4"/>
  <c r="A24" i="4"/>
  <c r="A23" i="4"/>
  <c r="A25" i="4"/>
  <c r="A3" i="5"/>
  <c r="E3" i="5"/>
  <c r="G4" i="5"/>
  <c r="C5" i="5"/>
  <c r="D6" i="5"/>
  <c r="A7" i="5"/>
  <c r="E7" i="5"/>
  <c r="G8" i="5"/>
  <c r="C9" i="5"/>
  <c r="D10" i="5"/>
  <c r="A11" i="5"/>
  <c r="E11" i="5"/>
  <c r="H11" i="5"/>
  <c r="G3" i="5"/>
  <c r="C4" i="5"/>
  <c r="D5" i="5"/>
  <c r="A6" i="5"/>
  <c r="E6" i="5"/>
  <c r="H6" i="5"/>
  <c r="G7" i="5"/>
  <c r="C8" i="5"/>
  <c r="D9" i="5"/>
  <c r="A10" i="5"/>
  <c r="E10" i="5"/>
  <c r="G11" i="5"/>
  <c r="C3" i="5"/>
  <c r="D4" i="5"/>
  <c r="A5" i="5"/>
  <c r="E5" i="5"/>
  <c r="G6" i="5"/>
  <c r="C7" i="5"/>
  <c r="D8" i="5"/>
  <c r="A9" i="5"/>
  <c r="E9" i="5"/>
  <c r="H9" i="5"/>
  <c r="G10" i="5"/>
  <c r="C11" i="5"/>
  <c r="D3" i="5"/>
  <c r="A4" i="5"/>
  <c r="E4" i="5"/>
  <c r="H4" i="5"/>
  <c r="G5" i="5"/>
  <c r="C6" i="5"/>
  <c r="D7" i="5"/>
  <c r="A8" i="5"/>
  <c r="E8" i="5"/>
  <c r="G9" i="5"/>
  <c r="C10" i="5"/>
  <c r="D11" i="5"/>
  <c r="E73" i="4"/>
  <c r="E83" i="4"/>
  <c r="E89" i="4"/>
  <c r="E92" i="4"/>
  <c r="E79" i="4"/>
  <c r="G86" i="4"/>
  <c r="E76" i="4"/>
  <c r="H5" i="5"/>
  <c r="H7" i="5"/>
  <c r="A28" i="4"/>
  <c r="A26" i="4"/>
  <c r="A27" i="4"/>
  <c r="A29" i="4"/>
  <c r="A30" i="4"/>
  <c r="H8" i="5"/>
  <c r="H10" i="5"/>
  <c r="H3" i="5"/>
  <c r="H20" i="5"/>
  <c r="H21" i="5"/>
  <c r="H18" i="5"/>
  <c r="A31" i="4"/>
  <c r="A32" i="4"/>
  <c r="A33" i="4"/>
  <c r="A34" i="4"/>
  <c r="A36" i="4"/>
  <c r="A35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70" i="4"/>
  <c r="A68" i="4"/>
</calcChain>
</file>

<file path=xl/comments1.xml><?xml version="1.0" encoding="utf-8"?>
<comments xmlns="http://schemas.openxmlformats.org/spreadsheetml/2006/main">
  <authors>
    <author/>
  </authors>
  <commentList>
    <comment ref="C1" authorId="0">
      <text>
        <r>
          <rPr>
            <b/>
            <sz val="8"/>
            <color indexed="8"/>
            <rFont val="Tahoma"/>
            <family val="2"/>
          </rPr>
          <t xml:space="preserve">Wickie:
</t>
        </r>
        <r>
          <rPr>
            <sz val="8"/>
            <color indexed="8"/>
            <rFont val="Tahoma"/>
            <family val="2"/>
          </rPr>
          <t>Die Mannschaftsnamen bitte in die entsprechende Gruppe eintragen. Diese werden im Spielplan übernommen.
Ebenso die Vorgaben für Zeiten (Turnierbeginn, Spielzeit, Pausen etc.)</t>
        </r>
      </text>
    </comment>
    <comment ref="D3" authorId="0">
      <text>
        <r>
          <rPr>
            <b/>
            <sz val="8"/>
            <color indexed="8"/>
            <rFont val="Tahoma"/>
            <family val="2"/>
          </rPr>
          <t xml:space="preserve">Wickie:
</t>
        </r>
        <r>
          <rPr>
            <sz val="8"/>
            <color indexed="8"/>
            <rFont val="Tahoma"/>
            <family val="2"/>
          </rPr>
          <t>hier bitte die Spielzeit in hh:mm eintragen -wird dann im Zeitplan übernommen.</t>
        </r>
      </text>
    </comment>
    <comment ref="D5" authorId="0">
      <text>
        <r>
          <rPr>
            <b/>
            <sz val="8"/>
            <color indexed="8"/>
            <rFont val="Tahoma"/>
            <family val="2"/>
          </rPr>
          <t xml:space="preserve">Wickie:
</t>
        </r>
        <r>
          <rPr>
            <sz val="8"/>
            <color indexed="8"/>
            <rFont val="Tahoma"/>
            <family val="2"/>
          </rPr>
          <t>hier bitte die gewünschte Pause zwischen den Spielen eintragen
Format hh:mm
Vorgabe 1 Minute (00:01). Damit kann der Zeitverlust -Mannschaften runter und auf das Spielfeld- ausgeglichen werden.</t>
        </r>
      </text>
    </comment>
    <comment ref="D7" authorId="0">
      <text>
        <r>
          <rPr>
            <b/>
            <sz val="8"/>
            <color indexed="8"/>
            <rFont val="Tahoma"/>
            <family val="2"/>
          </rPr>
          <t xml:space="preserve">Wickie:
</t>
        </r>
        <r>
          <rPr>
            <sz val="8"/>
            <color indexed="8"/>
            <rFont val="Tahoma"/>
            <family val="2"/>
          </rPr>
          <t>hier bitte die gewünschte Pause nach dem letzten Gruppenspiel,
nach dem  Viertelfinale
und nach dem Halbfinale 
eintragen Format hh:mm
-5 Minuten sollten reichen-</t>
        </r>
      </text>
    </comment>
    <comment ref="D13" authorId="0">
      <text>
        <r>
          <rPr>
            <b/>
            <sz val="8"/>
            <color indexed="8"/>
            <rFont val="Tahoma"/>
            <family val="2"/>
          </rPr>
          <t xml:space="preserve">Wickie:
</t>
        </r>
        <r>
          <rPr>
            <sz val="8"/>
            <color indexed="8"/>
            <rFont val="Tahoma"/>
            <family val="2"/>
          </rPr>
          <t>hier Uhrzeit Beginn des 1. Spiels eintragen im Format hh:mm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0" authorId="0">
      <text>
        <r>
          <rPr>
            <b/>
            <sz val="9"/>
            <color indexed="8"/>
            <rFont val="Tahoma"/>
            <family val="2"/>
          </rPr>
          <t xml:space="preserve">Wickenhäuser, Eugen:
</t>
        </r>
        <r>
          <rPr>
            <sz val="9"/>
            <color indexed="8"/>
            <rFont val="Tahoma"/>
            <family val="2"/>
          </rPr>
          <t>gewünschte Zeit kann manuell eingeben werden. Diese Zeit ist gleichzeitig Zeit Spielbeginn Spiel 41.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>
      <text>
        <r>
          <rPr>
            <b/>
            <sz val="8"/>
            <color indexed="8"/>
            <rFont val="Tahoma"/>
            <family val="2"/>
          </rPr>
          <t xml:space="preserve">Eugen Wickenhäuser:
</t>
        </r>
        <r>
          <rPr>
            <b/>
            <sz val="10"/>
            <color indexed="8"/>
            <rFont val="Tahoma"/>
            <family val="2"/>
          </rPr>
          <t xml:space="preserve">Gruppeneinteilung / Tabellen
</t>
        </r>
        <r>
          <rPr>
            <b/>
            <sz val="10"/>
            <color indexed="59"/>
            <rFont val="Tahoma"/>
            <family val="2"/>
          </rPr>
          <t>nur  1. Seite ausdrucken !</t>
        </r>
      </text>
    </comment>
  </commentList>
</comments>
</file>

<file path=xl/sharedStrings.xml><?xml version="1.0" encoding="utf-8"?>
<sst xmlns="http://schemas.openxmlformats.org/spreadsheetml/2006/main" count="483" uniqueCount="121">
  <si>
    <t>Hauptmenue</t>
  </si>
  <si>
    <t>Gruppe A</t>
  </si>
  <si>
    <t>Gruppe B</t>
  </si>
  <si>
    <t>Vorgaben</t>
  </si>
  <si>
    <t>TSG Tübingen 1</t>
  </si>
  <si>
    <t>lululu</t>
  </si>
  <si>
    <t>Spielzeit</t>
  </si>
  <si>
    <t>hh:mm</t>
  </si>
  <si>
    <t>VfL Pfullingen</t>
  </si>
  <si>
    <t>Dynamo Wasen</t>
  </si>
  <si>
    <t>Dauer:</t>
  </si>
  <si>
    <t>SGM Boll</t>
  </si>
  <si>
    <t>Grimsu GMBH</t>
  </si>
  <si>
    <t>(Vorrunde)</t>
  </si>
  <si>
    <t>SGM Winterl./Straßberg</t>
  </si>
  <si>
    <t>UHC Rakoniewice</t>
  </si>
  <si>
    <t>Pause:</t>
  </si>
  <si>
    <t>TG Gönningen</t>
  </si>
  <si>
    <t>Knulla Floorball</t>
  </si>
  <si>
    <t>(zwischen den Spielen)</t>
  </si>
  <si>
    <t>FC Rottenburg</t>
  </si>
  <si>
    <t>Skorps double cream</t>
  </si>
  <si>
    <t>SGM Alb/Lauchert</t>
  </si>
  <si>
    <t>Here for beer</t>
  </si>
  <si>
    <t>(nach Vorrunde)</t>
  </si>
  <si>
    <t>8. MS Gr. A</t>
  </si>
  <si>
    <t>9. MS Gr. A</t>
  </si>
  <si>
    <t>Turnier</t>
  </si>
  <si>
    <t>beginn:</t>
  </si>
  <si>
    <t>Gruppe    A</t>
  </si>
  <si>
    <t>teilnehmende Mannschaften</t>
  </si>
  <si>
    <t>Zeit</t>
  </si>
  <si>
    <t>Spiel Nr.</t>
  </si>
  <si>
    <t>Gruppe</t>
  </si>
  <si>
    <t>Vorrunde</t>
  </si>
  <si>
    <t>Ergebnis
(Tore)</t>
  </si>
  <si>
    <t>A</t>
  </si>
  <si>
    <t>-</t>
  </si>
  <si>
    <t>:</t>
  </si>
  <si>
    <t>B</t>
  </si>
  <si>
    <t xml:space="preserve">Pause ggfl. notwendige 7m-Schießen um Platzierungen zu ermitteln </t>
  </si>
  <si>
    <t>um Platz 13</t>
  </si>
  <si>
    <t>Platz 1</t>
  </si>
  <si>
    <t>Siebter Gruppe A</t>
  </si>
  <si>
    <t>Siebter Gruppe B</t>
  </si>
  <si>
    <t>um Platz 11</t>
  </si>
  <si>
    <t>Platz 2</t>
  </si>
  <si>
    <t>Sechster Gruppe A</t>
  </si>
  <si>
    <t>Sechster Gruppe B</t>
  </si>
  <si>
    <t>um Platz 9</t>
  </si>
  <si>
    <t>Fünter Gruppe A</t>
  </si>
  <si>
    <t>Fünter Gruppe B</t>
  </si>
  <si>
    <t>Viertelfinale</t>
  </si>
  <si>
    <t>Erster Gruppe A</t>
  </si>
  <si>
    <t>Vierter Gruppe B</t>
  </si>
  <si>
    <t>Zweiter Gruppe A</t>
  </si>
  <si>
    <t>Dritter Gruppe B</t>
  </si>
  <si>
    <t>Dritter Gruppe A</t>
  </si>
  <si>
    <t>Zweiter Gruppe B</t>
  </si>
  <si>
    <t>Vierter Gruppe A</t>
  </si>
  <si>
    <t>Erster Gruppe B</t>
  </si>
  <si>
    <t>1. Spiel um den 5. - 7.Platz</t>
  </si>
  <si>
    <t>Verlierer Viertelfinale Spiel 41</t>
  </si>
  <si>
    <t>Verlierer Viertelfinale Spiel 42</t>
  </si>
  <si>
    <t>2. Spiel um den 5. - 7.Platz</t>
  </si>
  <si>
    <t>Verlierer Viertelfinale Spiel 43</t>
  </si>
  <si>
    <t>Verlierer Viertelfinale Spiel 44</t>
  </si>
  <si>
    <t>Halbfinale</t>
  </si>
  <si>
    <t>Sieger Viertelfinale Spiel 41</t>
  </si>
  <si>
    <t>Sieger Viertelfinale Spiel 42</t>
  </si>
  <si>
    <t>Sieger Viertelfinale Spiel 43</t>
  </si>
  <si>
    <t>Sieger Viertelfinale Spiel 44</t>
  </si>
  <si>
    <t>Spiel um den 7.Platz</t>
  </si>
  <si>
    <t>Verlierer Spiel 45</t>
  </si>
  <si>
    <t>Verlierer  Spiel 46</t>
  </si>
  <si>
    <t>Spiel um den 5.Platz</t>
  </si>
  <si>
    <t>Sieger Halbfinale Spiel 45</t>
  </si>
  <si>
    <t>Sieger Halbfinale Spiel 46</t>
  </si>
  <si>
    <t>Spiel um den 3.Platz</t>
  </si>
  <si>
    <t>Verlierer Halbfinale Spiel 47</t>
  </si>
  <si>
    <t>Verlierer Halbfinale Spiel 48</t>
  </si>
  <si>
    <t>Finale</t>
  </si>
  <si>
    <t>Sieger Halbfinale Spiel 47</t>
  </si>
  <si>
    <t>Sieger Halbfinale Spiel 48</t>
  </si>
  <si>
    <t>Platzierungen: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</si>
  <si>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</si>
  <si>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</si>
  <si>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</si>
  <si>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</si>
  <si>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</si>
  <si>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</si>
  <si>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</si>
  <si>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</si>
  <si>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</si>
  <si>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</si>
  <si>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</si>
  <si>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</si>
  <si>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</si>
  <si>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</si>
  <si>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Tabelle  </t>
  </si>
  <si>
    <t>Platz</t>
  </si>
  <si>
    <t>Spiele</t>
  </si>
  <si>
    <t>Pkte</t>
  </si>
  <si>
    <t>Tore</t>
  </si>
  <si>
    <t>Diff.</t>
  </si>
  <si>
    <t>Tabelle  Gruppe   B</t>
  </si>
  <si>
    <t>Spiel</t>
  </si>
  <si>
    <t>Mannschaft</t>
  </si>
  <si>
    <t>Ergebnis</t>
  </si>
  <si>
    <t>Punkte Mann-schaft Heim</t>
  </si>
  <si>
    <t>Punkte Mann-schaft Gast</t>
  </si>
  <si>
    <t>Summe aller Spiele Gruppe A</t>
  </si>
  <si>
    <t>1. Spiel</t>
  </si>
  <si>
    <t>2. Spiel</t>
  </si>
  <si>
    <t>3. Spiel</t>
  </si>
  <si>
    <t>4. Spiel</t>
  </si>
  <si>
    <t>5. Spiel</t>
  </si>
  <si>
    <t>6. Spiel</t>
  </si>
  <si>
    <t>7. Spiel</t>
  </si>
  <si>
    <t>8. Spiel</t>
  </si>
  <si>
    <t>Summe aller Spiele Gruppe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</si>
</sst>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41" x14ac:knownFonts="1">
    <font>
      <sz val="10"/>
      <name val="Arial"/>
      <family val="2"/>
    </font>
    <font>
      <sz val="8"/>
      <name val="Tahoma"/>
      <family val="2"/>
    </font>
    <font>
      <b/>
      <sz val="26"/>
      <color indexed="9"/>
      <name val="Arial"/>
      <family val="2"/>
    </font>
    <font>
      <b/>
      <sz val="16"/>
      <color indexed="10"/>
      <name val="Arial"/>
      <family val="2"/>
    </font>
    <font>
      <b/>
      <sz val="16"/>
      <color indexed="18"/>
      <name val="Arial"/>
      <family val="2"/>
    </font>
    <font>
      <b/>
      <sz val="12"/>
      <color indexed="28"/>
      <name val="Arial"/>
      <family val="2"/>
    </font>
    <font>
      <b/>
      <sz val="7"/>
      <color indexed="28"/>
      <name val="Arial"/>
      <family val="2"/>
    </font>
    <font>
      <b/>
      <u/>
      <sz val="16"/>
      <name val="Arial"/>
      <family val="2"/>
    </font>
    <font>
      <b/>
      <u/>
      <sz val="16"/>
      <color indexed="23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indexed="23"/>
      <name val="Arial"/>
      <family val="2"/>
    </font>
    <font>
      <b/>
      <u/>
      <sz val="10"/>
      <color indexed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Small Fonts"/>
      <family val="2"/>
    </font>
    <font>
      <sz val="6"/>
      <name val="Small Fonts"/>
      <family val="2"/>
    </font>
    <font>
      <sz val="8"/>
      <name val="Small Fonts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0"/>
      <color indexed="8"/>
      <name val="Tahoma"/>
      <family val="2"/>
    </font>
    <font>
      <b/>
      <sz val="10"/>
      <color indexed="59"/>
      <name val="Tahoma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9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</borders>
  <cellStyleXfs count="2">
    <xf numFmtId="0" fontId="0" fillId="0" borderId="0"/>
    <xf numFmtId="0" fontId="39" fillId="0" borderId="0"/>
  </cellStyleXfs>
  <cellXfs count="128">
    <xf numFmtId="0" fontId="0" fillId="0" borderId="0" xfId="0"/>
    <xf numFmtId="0" fontId="39" fillId="0" borderId="0" xfId="1"/>
    <xf numFmtId="0" fontId="0" fillId="2" borderId="0" xfId="0" applyFill="1" applyBorder="1"/>
    <xf numFmtId="0" fontId="2" fillId="3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0" xfId="0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7" fillId="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20" fontId="10" fillId="7" borderId="0" xfId="0" applyNumberFormat="1" applyFont="1" applyFill="1" applyAlignment="1" applyProtection="1">
      <alignment horizontal="center"/>
      <protection locked="0"/>
    </xf>
    <xf numFmtId="20" fontId="10" fillId="4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>
      <alignment vertical="top"/>
    </xf>
    <xf numFmtId="20" fontId="0" fillId="2" borderId="0" xfId="0" applyNumberFormat="1" applyFont="1" applyFill="1"/>
    <xf numFmtId="20" fontId="10" fillId="5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20" fontId="10" fillId="8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Protection="1"/>
    <xf numFmtId="0" fontId="9" fillId="2" borderId="0" xfId="0" applyFont="1" applyFill="1" applyProtection="1"/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 wrapText="1"/>
    </xf>
    <xf numFmtId="0" fontId="16" fillId="2" borderId="0" xfId="0" applyFont="1" applyFill="1" applyAlignment="1" applyProtection="1">
      <alignment horizontal="center" wrapText="1"/>
    </xf>
    <xf numFmtId="0" fontId="16" fillId="2" borderId="0" xfId="0" applyFont="1" applyFill="1" applyAlignment="1" applyProtection="1">
      <alignment horizontal="left" textRotation="90" wrapText="1"/>
    </xf>
    <xf numFmtId="0" fontId="16" fillId="2" borderId="0" xfId="0" applyFont="1" applyFill="1" applyAlignment="1" applyProtection="1">
      <alignment horizontal="center" textRotation="90" wrapText="1"/>
    </xf>
    <xf numFmtId="164" fontId="18" fillId="2" borderId="0" xfId="0" applyNumberFormat="1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left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64" fontId="18" fillId="6" borderId="0" xfId="0" applyNumberFormat="1" applyFont="1" applyFill="1" applyAlignment="1" applyProtection="1">
      <alignment horizontal="center"/>
    </xf>
    <xf numFmtId="0" fontId="19" fillId="6" borderId="0" xfId="0" applyFont="1" applyFill="1" applyAlignment="1" applyProtection="1">
      <alignment horizontal="center" vertical="center"/>
    </xf>
    <xf numFmtId="0" fontId="0" fillId="6" borderId="0" xfId="0" applyFont="1" applyFill="1" applyAlignment="1" applyProtection="1">
      <alignment horizontal="center"/>
    </xf>
    <xf numFmtId="0" fontId="20" fillId="6" borderId="0" xfId="0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right"/>
    </xf>
    <xf numFmtId="0" fontId="0" fillId="6" borderId="0" xfId="0" applyFont="1" applyFill="1" applyAlignment="1" applyProtection="1">
      <alignment horizontal="left"/>
    </xf>
    <xf numFmtId="0" fontId="0" fillId="6" borderId="1" xfId="0" applyFont="1" applyFill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164" fontId="18" fillId="2" borderId="0" xfId="0" applyNumberFormat="1" applyFont="1" applyFill="1" applyAlignment="1" applyProtection="1">
      <alignment horizontal="right"/>
    </xf>
    <xf numFmtId="0" fontId="10" fillId="6" borderId="5" xfId="0" applyFont="1" applyFill="1" applyBorder="1" applyAlignment="1" applyProtection="1">
      <alignment horizontal="right"/>
    </xf>
    <xf numFmtId="0" fontId="10" fillId="6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164" fontId="0" fillId="2" borderId="0" xfId="0" applyNumberFormat="1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vertical="center"/>
    </xf>
    <xf numFmtId="0" fontId="10" fillId="2" borderId="5" xfId="0" applyFont="1" applyFill="1" applyBorder="1" applyAlignment="1" applyProtection="1">
      <alignment horizontal="right"/>
    </xf>
    <xf numFmtId="0" fontId="10" fillId="2" borderId="7" xfId="0" applyFont="1" applyFill="1" applyBorder="1" applyAlignment="1" applyProtection="1">
      <alignment horizontal="left"/>
    </xf>
    <xf numFmtId="0" fontId="25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0" fillId="2" borderId="5" xfId="0" applyFont="1" applyFill="1" applyBorder="1" applyAlignment="1" applyProtection="1">
      <alignment horizontal="left"/>
    </xf>
    <xf numFmtId="0" fontId="27" fillId="2" borderId="1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protection locked="0"/>
    </xf>
    <xf numFmtId="0" fontId="32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/>
    </xf>
    <xf numFmtId="0" fontId="32" fillId="0" borderId="1" xfId="0" applyFont="1" applyFill="1" applyBorder="1" applyAlignment="1" applyProtection="1">
      <alignment horizont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/>
    <xf numFmtId="20" fontId="28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/>
    <xf numFmtId="0" fontId="28" fillId="0" borderId="0" xfId="0" applyFont="1" applyFill="1" applyBorder="1" applyAlignment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2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20" fillId="0" borderId="0" xfId="0" applyFont="1" applyBorder="1" applyProtection="1"/>
    <xf numFmtId="0" fontId="2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8" fillId="9" borderId="8" xfId="0" applyFont="1" applyFill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/>
    </xf>
    <xf numFmtId="164" fontId="21" fillId="6" borderId="0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7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35" fillId="0" borderId="5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5" xfId="0" applyFont="1" applyFill="1" applyBorder="1" applyAlignment="1" applyProtection="1">
      <alignment horizontal="center"/>
    </xf>
  </cellXfs>
  <cellStyles count="2">
    <cellStyle name="Standard" xfId="0" builtinId="0"/>
    <cellStyle name="Standard_Futsal U19 Turnierplan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00080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63300"/>
      <rgbColor rgb="00993300"/>
      <rgbColor rgb="00993366"/>
      <rgbColor rgb="003333CC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Label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0</xdr:row>
          <xdr:rowOff>0</xdr:rowOff>
        </xdr:from>
        <xdr:to>
          <xdr:col>135</xdr:col>
          <xdr:colOff>0</xdr:colOff>
          <xdr:row>60</xdr:row>
          <xdr:rowOff>0</xdr:rowOff>
        </xdr:to>
        <xdr:sp macro="" textlink="">
          <xdr:nvSpPr>
            <xdr:cNvPr id="1025" name="Dialog Fram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 / Hilfe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42</xdr:row>
          <xdr:rowOff>0</xdr:rowOff>
        </xdr:from>
        <xdr:to>
          <xdr:col>93</xdr:col>
          <xdr:colOff>0</xdr:colOff>
          <xdr:row>53</xdr:row>
          <xdr:rowOff>0</xdr:rowOff>
        </xdr:to>
        <xdr:sp macro="" textlink="">
          <xdr:nvSpPr>
            <xdr:cNvPr id="1026" name="Bezeichnung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Tabelle ist free-ware ! Version 7.1 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ein Produkt von:   Eugen Wickenhäuser 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Kleiberweg 3, 69168 Wiesloch, Telefon 06222/1861, e-mail: eugen.wickenhaeuser@fussball-hd.de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Tabellen und VBA-Projekt sind zur Vermeidung unbeabsichtigter Änderungen 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 Passwort "turnier" geschützt.</a:t>
              </a: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weitere Turnierpläne unter www.fussball-hd.de --&gt; Kreisjugend ---&gt;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0</xdr:colOff>
          <xdr:row>42</xdr:row>
          <xdr:rowOff>0</xdr:rowOff>
        </xdr:from>
        <xdr:to>
          <xdr:col>110</xdr:col>
          <xdr:colOff>0</xdr:colOff>
          <xdr:row>48</xdr:row>
          <xdr:rowOff>0</xdr:rowOff>
        </xdr:to>
        <xdr:sp macro="" textlink="">
          <xdr:nvSpPr>
            <xdr:cNvPr id="1027" name="Schaltfläche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  - schließen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0</xdr:colOff>
      <xdr:row>4</xdr:row>
      <xdr:rowOff>0</xdr:rowOff>
    </xdr:from>
    <xdr:to>
      <xdr:col>131</xdr:col>
      <xdr:colOff>60960</xdr:colOff>
      <xdr:row>37</xdr:row>
      <xdr:rowOff>53340</xdr:rowOff>
    </xdr:to>
    <xdr:sp macro="" textlink="" fLocksText="0">
      <xdr:nvSpPr>
        <xdr:cNvPr id="1028" name="Text 4">
          <a:extLst>
            <a:ext uri="{FF2B5EF4-FFF2-40B4-BE49-F238E27FC236}">
              <a16:creationId xmlns:a16="http://schemas.microsoft.com/office/drawing/2014/main" xmlns="" id="{C28000B9-284C-4F08-8F80-1F095F28E541}"/>
            </a:ext>
          </a:extLst>
        </xdr:cNvPr>
        <xdr:cNvSpPr txBox="1">
          <a:spLocks noChangeArrowheads="1"/>
        </xdr:cNvSpPr>
      </xdr:nvSpPr>
      <xdr:spPr bwMode="auto">
        <a:xfrm>
          <a:off x="1158240" y="243840"/>
          <a:ext cx="6888480" cy="2065020"/>
        </a:xfrm>
        <a:prstGeom prst="rect">
          <a:avLst/>
        </a:prstGeom>
        <a:solidFill>
          <a:srgbClr val="CCFFCC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Hilfe/Bedienungsanleitung: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Bedienung erfolgt über die </a:t>
          </a:r>
          <a:r>
            <a:rPr lang="de-DE" sz="1000" b="0" i="0" u="none" strike="noStrike" baseline="0">
              <a:solidFill>
                <a:srgbClr val="3333CC"/>
              </a:solidFill>
              <a:latin typeface="Arial"/>
              <a:cs typeface="Arial"/>
            </a:rPr>
            <a:t>Schaltflächen (Botton)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des Hauptmenue oder in den Tabellenblätter.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 die Botton ---&gt;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de-DE" sz="1000" b="1" i="0" u="none" strike="noStrike" baseline="0">
              <a:solidFill>
                <a:srgbClr val="3333CC"/>
              </a:solidFill>
              <a:latin typeface="Arial"/>
              <a:cs typeface="Arial"/>
            </a:rPr>
            <a:t> 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Hauptmenue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kommen Sie immer wieder zum Anfang. Ansonsten steht auf den Schaltflächen drauf was gemacht wird bzw. wohin es geht.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Eintragungen der Ergebnisse sind immer auf Spielplanblatt zu tätigen. Das Blatt ist Passwortgeschütz (" turnier ") , sodass man nur in den  Feldern für die Ergebnisse Eintragungen vornehmen kann.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 "Vorgaben" können die Mannschaften der Gruppen (nur Vorrunde) Spielzeiten, Pausen Turnierbeginn u.a. eigetragen werden. Der Spielplan übernimmt dann die Eintragungen automatisch.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 die Schaltfläche "</a:t>
          </a:r>
          <a:r>
            <a:rPr lang="de-DE" sz="1000" b="1" i="0" u="none" strike="noStrike" baseline="0">
              <a:solidFill>
                <a:srgbClr val="3333CC"/>
              </a:solidFill>
              <a:latin typeface="Arial"/>
              <a:cs typeface="Arial"/>
            </a:rPr>
            <a:t>Gruppen Tabellen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de-DE" sz="1000" b="0" i="0" u="none" strike="noStrike" baseline="0">
              <a:solidFill>
                <a:srgbClr val="3333CC"/>
              </a:solidFill>
              <a:latin typeface="Arial"/>
              <a:cs typeface="Arial"/>
            </a:rPr>
            <a:t>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gelangen Sie zur Tabelle. Hierbei wird automatisch die Tabelle nach den bisherigen eingetragenen Ergebnissen berechnet. Wertung zuerst nach Punkten, dann gewonnene Bälle.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Nach Abschluss aller Vorrundenspiele werden die Mannschaften automatisch in den Spielpan entweder </a:t>
          </a:r>
          <a:r>
            <a:rPr lang="de-DE" sz="1000" b="1" i="0" u="none" strike="noStrike" baseline="0">
              <a:solidFill>
                <a:srgbClr val="3333CC"/>
              </a:solidFill>
              <a:latin typeface="Arial"/>
              <a:cs typeface="Arial"/>
            </a:rPr>
            <a:t>Platzierungsspiele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oder der - </a:t>
          </a:r>
          <a:r>
            <a:rPr lang="de-DE" sz="1000" b="1" i="0" u="none" strike="noStrike" baseline="0">
              <a:solidFill>
                <a:srgbClr val="3333CC"/>
              </a:solidFill>
              <a:latin typeface="Arial"/>
              <a:cs typeface="Arial"/>
            </a:rPr>
            <a:t>Halbfinalspiele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eingetragen.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 es  vorkommen kann, dass eine Entscheidung über die Tabellenplatzierung aufgrund Gleichheit durch Strafstoßschießen erfolgt, können Sie ggfl. für</a:t>
          </a:r>
          <a:r>
            <a:rPr lang="de-DE" sz="1000" b="1" i="0" u="none" strike="noStrike" baseline="0">
              <a:solidFill>
                <a:srgbClr val="3333CC"/>
              </a:solidFill>
              <a:latin typeface="Arial"/>
              <a:cs typeface="Arial"/>
            </a:rPr>
            <a:t> Platzierungsspiele-Halbfinale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auch manuell die Mannschaften ändern, wenn eine andere Manschaft in die Begegnung übernommen werden soll, als vom System berechnet. (Ergebnisse von Strafstoßschießen können nicht programmiert werde). Hierzu die entsprechende Manschaften </a:t>
          </a:r>
          <a:r>
            <a:rPr lang="de-DE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manuell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eintragen.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 den "KO-Spielen der Endrunden  beim Ergebniseintrag bitte das Endergebnis, also auch nach eventl. Strafstoßschießen eintragen (z.B. 7:6). Dadurch wird die Siegermannschaft entsprechend ihrem weiterkommen in die nächste KO-Partie eingetagen. Unterhalb des Ergebniseintrages besteht noch die Möglichkeiten Bemerkungen (wie z.B. (1:1) n.E usw. einzutragen.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Viel Vergnügen und einen ruhigen spannenen Turnierverlauf.</a:t>
          </a:r>
          <a:r>
            <a:rPr lang="de-DE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 weiteren Fragen wenden Sie sich an Autor.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116</xdr:col>
          <xdr:colOff>9525</xdr:colOff>
          <xdr:row>33</xdr:row>
          <xdr:rowOff>0</xdr:rowOff>
        </xdr:from>
        <xdr:to>
          <xdr:col>131</xdr:col>
          <xdr:colOff>57150</xdr:colOff>
          <xdr:row>56</xdr:row>
          <xdr:rowOff>57150</xdr:rowOff>
        </xdr:to>
        <xdr:sp macro="" textlink="">
          <xdr:nvSpPr>
            <xdr:cNvPr id="1029" name="Pictur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4000500</xdr:colOff>
          <xdr:row>1</xdr:row>
          <xdr:rowOff>152400</xdr:rowOff>
        </xdr:from>
        <xdr:to>
          <xdr:col>0</xdr:col>
          <xdr:colOff>5429250</xdr:colOff>
          <xdr:row>1</xdr:row>
          <xdr:rowOff>752475</xdr:rowOff>
        </xdr:to>
        <xdr:sp macro="" textlink="">
          <xdr:nvSpPr>
            <xdr:cNvPr id="2049" name="Schaltfläch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Vorgaben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123825</xdr:rowOff>
        </xdr:from>
        <xdr:to>
          <xdr:col>0</xdr:col>
          <xdr:colOff>1438275</xdr:colOff>
          <xdr:row>1</xdr:row>
          <xdr:rowOff>790575</xdr:rowOff>
        </xdr:to>
        <xdr:sp macro="" textlink="">
          <xdr:nvSpPr>
            <xdr:cNvPr id="2050" name="Schaltfläche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Tabelle berechnen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1914525</xdr:colOff>
          <xdr:row>1</xdr:row>
          <xdr:rowOff>142875</xdr:rowOff>
        </xdr:from>
        <xdr:to>
          <xdr:col>0</xdr:col>
          <xdr:colOff>3657600</xdr:colOff>
          <xdr:row>1</xdr:row>
          <xdr:rowOff>809625</xdr:rowOff>
        </xdr:to>
        <xdr:sp macro="" textlink="">
          <xdr:nvSpPr>
            <xdr:cNvPr id="2051" name="Schaltfläche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Turnierplan / </a:t>
              </a:r>
            </a:p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Ergebnisse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171450</xdr:rowOff>
        </xdr:from>
        <xdr:to>
          <xdr:col>0</xdr:col>
          <xdr:colOff>1619250</xdr:colOff>
          <xdr:row>0</xdr:row>
          <xdr:rowOff>561975</xdr:rowOff>
        </xdr:to>
        <xdr:sp macro="" textlink="">
          <xdr:nvSpPr>
            <xdr:cNvPr id="2052" name="Schaltfläche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600080"/>
                  </a:solidFill>
                  <a:latin typeface="Arial"/>
                  <a:cs typeface="Arial"/>
                </a:rPr>
                <a:t>Info -  Hilfe Bedienungsaneitung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4352925</xdr:colOff>
          <xdr:row>0</xdr:row>
          <xdr:rowOff>285750</xdr:rowOff>
        </xdr:from>
        <xdr:to>
          <xdr:col>0</xdr:col>
          <xdr:colOff>5172075</xdr:colOff>
          <xdr:row>0</xdr:row>
          <xdr:rowOff>447675</xdr:rowOff>
        </xdr:to>
        <xdr:sp macro="" textlink="">
          <xdr:nvSpPr>
            <xdr:cNvPr id="2053" name="Schaltfläche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700" b="1" i="0" u="none" strike="noStrike" baseline="0">
                  <a:solidFill>
                    <a:srgbClr val="600080"/>
                  </a:solidFill>
                  <a:latin typeface="Arial"/>
                  <a:cs typeface="Arial"/>
                </a:rPr>
                <a:t>Versionshinweis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561975</xdr:colOff>
          <xdr:row>2</xdr:row>
          <xdr:rowOff>142875</xdr:rowOff>
        </xdr:from>
        <xdr:to>
          <xdr:col>9</xdr:col>
          <xdr:colOff>419100</xdr:colOff>
          <xdr:row>4</xdr:row>
          <xdr:rowOff>57150</xdr:rowOff>
        </xdr:to>
        <xdr:sp macro="" textlink="">
          <xdr:nvSpPr>
            <xdr:cNvPr id="3078" name="Schaltfläche 8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Hauptmenue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8</xdr:row>
          <xdr:rowOff>19050</xdr:rowOff>
        </xdr:from>
        <xdr:to>
          <xdr:col>8</xdr:col>
          <xdr:colOff>247650</xdr:colOff>
          <xdr:row>11</xdr:row>
          <xdr:rowOff>0</xdr:rowOff>
        </xdr:to>
        <xdr:sp macro="" textlink="">
          <xdr:nvSpPr>
            <xdr:cNvPr id="3079" name="Schaltfläche 9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996666"/>
                  </a:solidFill>
                  <a:latin typeface="Arial"/>
                  <a:cs typeface="Arial"/>
                </a:rPr>
                <a:t>zum</a:t>
              </a:r>
            </a:p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996666"/>
                  </a:solidFill>
                  <a:latin typeface="Arial"/>
                  <a:cs typeface="Arial"/>
                </a:rPr>
                <a:t>Spielplan / Ergebnisse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409575</xdr:colOff>
          <xdr:row>0</xdr:row>
          <xdr:rowOff>200025</xdr:rowOff>
        </xdr:from>
        <xdr:to>
          <xdr:col>4</xdr:col>
          <xdr:colOff>219075</xdr:colOff>
          <xdr:row>3</xdr:row>
          <xdr:rowOff>85725</xdr:rowOff>
        </xdr:to>
        <xdr:sp macro="" textlink="">
          <xdr:nvSpPr>
            <xdr:cNvPr id="4098" name="Schaltfläche 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Hauptmenue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504825</xdr:colOff>
          <xdr:row>5</xdr:row>
          <xdr:rowOff>57150</xdr:rowOff>
        </xdr:from>
        <xdr:to>
          <xdr:col>4</xdr:col>
          <xdr:colOff>1809750</xdr:colOff>
          <xdr:row>7</xdr:row>
          <xdr:rowOff>95250</xdr:rowOff>
        </xdr:to>
        <xdr:sp macro="" textlink="">
          <xdr:nvSpPr>
            <xdr:cNvPr id="4099" name="Schaltfläche 9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zur Tabelle 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0</xdr:row>
          <xdr:rowOff>295275</xdr:rowOff>
        </xdr:from>
        <xdr:to>
          <xdr:col>9</xdr:col>
          <xdr:colOff>1685925</xdr:colOff>
          <xdr:row>3</xdr:row>
          <xdr:rowOff>152400</xdr:rowOff>
        </xdr:to>
        <xdr:sp macro="" textlink="">
          <xdr:nvSpPr>
            <xdr:cNvPr id="5122" name="Schaltfläche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996666"/>
                  </a:solidFill>
                  <a:latin typeface="Arial"/>
                  <a:cs typeface="Arial"/>
                </a:rPr>
                <a:t>zum</a:t>
              </a:r>
            </a:p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996666"/>
                  </a:solidFill>
                  <a:latin typeface="Arial"/>
                  <a:cs typeface="Arial"/>
                </a:rPr>
                <a:t>Spielplan / Ergebnisse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409575</xdr:colOff>
          <xdr:row>5</xdr:row>
          <xdr:rowOff>47625</xdr:rowOff>
        </xdr:from>
        <xdr:to>
          <xdr:col>9</xdr:col>
          <xdr:colOff>1781175</xdr:colOff>
          <xdr:row>7</xdr:row>
          <xdr:rowOff>171450</xdr:rowOff>
        </xdr:to>
        <xdr:sp macro="" textlink="">
          <xdr:nvSpPr>
            <xdr:cNvPr id="5123" name="Schaltfläche 4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Hauptmenue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</xdr:colOff>
          <xdr:row>0</xdr:row>
          <xdr:rowOff>38100</xdr:rowOff>
        </xdr:from>
        <xdr:to>
          <xdr:col>10</xdr:col>
          <xdr:colOff>1266825</xdr:colOff>
          <xdr:row>1</xdr:row>
          <xdr:rowOff>57150</xdr:rowOff>
        </xdr:to>
        <xdr:sp macro="" textlink="">
          <xdr:nvSpPr>
            <xdr:cNvPr id="6145" name="Schaltfläche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Hauptmenue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1076325</xdr:colOff>
          <xdr:row>9</xdr:row>
          <xdr:rowOff>47625</xdr:rowOff>
        </xdr:from>
        <xdr:to>
          <xdr:col>18</xdr:col>
          <xdr:colOff>314325</xdr:colOff>
          <xdr:row>14</xdr:row>
          <xdr:rowOff>57150</xdr:rowOff>
        </xdr:to>
        <xdr:sp macro="" textlink="">
          <xdr:nvSpPr>
            <xdr:cNvPr id="6146" name="Schaltfläche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2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!!! Hier nichts verändern !!!!!</a:t>
              </a:r>
            </a:p>
            <a:p>
              <a:pPr algn="ctr" rtl="0">
                <a:defRPr sz="1000"/>
              </a:pPr>
              <a:r>
                <a:rPr lang="de-DE" sz="2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zurück zum</a:t>
              </a:r>
            </a:p>
            <a:p>
              <a:pPr algn="ctr" rtl="0">
                <a:defRPr sz="1000"/>
              </a:pPr>
              <a:r>
                <a:rPr lang="de-DE" sz="2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Spielplan / Ergebnisse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trlProp" Target="../ctrlProps/ctrlProp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7" Type="http://schemas.openxmlformats.org/officeDocument/2006/relationships/ctrlProp" Target="../ctrlProps/ctrlProp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omments" Target="../comments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5" Type="http://schemas.openxmlformats.org/officeDocument/2006/relationships/comments" Target="../comments3.xml"/><Relationship Id="rId4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baseColWidth="10" defaultColWidth="0.85546875" defaultRowHeight="4.9000000000000004" customHeight="1" x14ac:dyDescent="0.2"/>
  <cols>
    <col min="1" max="16384" width="0.85546875" style="1"/>
  </cols>
  <sheetData/>
  <sheetProtection password="DECF" sheet="1" objects="1" scenarios="1"/>
  <pageMargins left="0.78749999999999998" right="0.78749999999999998" top="0.98472222222222228" bottom="0.98472222222222228" header="0.49236111111111114" footer="0.49236111111111114"/>
  <pageSetup paperSize="9" firstPageNumber="0" orientation="portrait" horizontalDpi="300" verticalDpi="300"/>
  <headerFooter alignWithMargins="0">
    <oddHeader>&amp;C&amp;A</oddHeader>
    <oddFooter>&amp;CSeite &amp;P</oddFooter>
  </headerFooter>
  <drawing r:id="rId1"/>
  <legacyDrawing r:id="rId2"/>
  <oleObjects>
    <mc:AlternateContent xmlns:mc="http://schemas.openxmlformats.org/markup-compatibility/2006">
      <mc:Choice Requires="x14">
        <oleObject progId="PBrush" shapeId="1029" r:id="rId3">
          <objectPr defaultSize="0" r:id="rId4">
            <anchor moveWithCells="1" sizeWithCells="1">
              <from>
                <xdr:col>116</xdr:col>
                <xdr:colOff>9525</xdr:colOff>
                <xdr:row>33</xdr:row>
                <xdr:rowOff>0</xdr:rowOff>
              </from>
              <to>
                <xdr:col>131</xdr:col>
                <xdr:colOff>57150</xdr:colOff>
                <xdr:row>56</xdr:row>
                <xdr:rowOff>57150</xdr:rowOff>
              </to>
            </anchor>
          </objectPr>
        </oleObject>
      </mc:Choice>
      <mc:Fallback>
        <oleObject progId="PBrush" shapeId="1029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ialog Frame 1">
              <controlPr defaultSize="0" autoFill="0" autoLine="0" autoPict="0" altText="Info / Hilfe">
                <anchor moveWithCells="1" sizeWithCells="1">
                  <from>
                    <xdr:col>17</xdr:col>
                    <xdr:colOff>0</xdr:colOff>
                    <xdr:row>0</xdr:row>
                    <xdr:rowOff>0</xdr:rowOff>
                  </from>
                  <to>
                    <xdr:col>135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ezeichnung 2">
              <controlPr defaultSize="0" autoFill="0" autoLine="0" autoPict="0" altText="Tabelle ist free-ware ! Version 7.1 _x000a_ ein Produkt von:   Eugen Wickenhäuser _x000a_Kleiberweg 3, 69168 Wiesloch, Telefon 06222/1861, e-mail: eugen.wickenhaeuser@fussball-hd.de_x000a_Tabellen und VBA-Projekt sind zur Vermeidung unbeabsichtigter Änderungen _x000a_mit Passwort &quot;turnier&quot; geschützt._x000a_weitere Turnierpläne unter www.fussball-hd.de --&gt; Kreisjugend ---&gt; Service">
                <anchor moveWithCells="1" siz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93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Schaltfläche 3">
              <controlPr defaultSize="0" autoFill="0" autoLine="0" autoPict="0" altText="Info  - schließen">
                <anchor moveWithCells="1" sizeWithCells="1">
                  <from>
                    <xdr:col>96</xdr:col>
                    <xdr:colOff>0</xdr:colOff>
                    <xdr:row>42</xdr:row>
                    <xdr:rowOff>0</xdr:rowOff>
                  </from>
                  <to>
                    <xdr:col>110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A9"/>
  <sheetViews>
    <sheetView showGridLines="0" showRowColHeaders="0" tabSelected="1" zoomScale="316" zoomScaleNormal="316" workbookViewId="0"/>
  </sheetViews>
  <sheetFormatPr baseColWidth="10" defaultRowHeight="12.75" x14ac:dyDescent="0.2"/>
  <cols>
    <col min="1" max="1" width="86.5703125" style="2" customWidth="1"/>
    <col min="2" max="2" width="35.7109375" style="2" customWidth="1"/>
    <col min="3" max="16384" width="11.42578125" style="2"/>
  </cols>
  <sheetData>
    <row r="1" spans="1:1" ht="75" customHeight="1" x14ac:dyDescent="0.2">
      <c r="A1" s="3" t="s">
        <v>0</v>
      </c>
    </row>
    <row r="2" spans="1:1" ht="112.5" customHeight="1" x14ac:dyDescent="0.2">
      <c r="A2" s="4"/>
    </row>
    <row r="3" spans="1:1" ht="112.5" customHeight="1" x14ac:dyDescent="0.2">
      <c r="A3" s="4"/>
    </row>
    <row r="4" spans="1:1" ht="150" customHeight="1" x14ac:dyDescent="0.2">
      <c r="A4" s="5"/>
    </row>
    <row r="5" spans="1:1" ht="50.1" customHeight="1" x14ac:dyDescent="0.2"/>
    <row r="6" spans="1:1" ht="50.1" customHeight="1" x14ac:dyDescent="0.2"/>
    <row r="7" spans="1:1" ht="50.1" customHeight="1" x14ac:dyDescent="0.2"/>
    <row r="8" spans="1:1" ht="50.1" customHeight="1" x14ac:dyDescent="0.2"/>
    <row r="9" spans="1:1" ht="50.1" customHeight="1" x14ac:dyDescent="0.2"/>
  </sheetData>
  <sheetProtection password="E760" sheet="1" objects="1" scenario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haltfläche 1">
              <controlPr defaultSize="0" print="0" autoFill="0" autoLine="0" autoPict="0" macro="[0]!Modul1.Gehe_Vorgaben" altText="Vorgaben">
                <anchor moveWithCells="1" sizeWithCells="1">
                  <from>
                    <xdr:col>0</xdr:col>
                    <xdr:colOff>4000500</xdr:colOff>
                    <xdr:row>1</xdr:row>
                    <xdr:rowOff>152400</xdr:rowOff>
                  </from>
                  <to>
                    <xdr:col>0</xdr:col>
                    <xdr:colOff>5429250</xdr:colOff>
                    <xdr:row>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chaltfläche 2">
              <controlPr defaultSize="0" print="0" autoFill="0" autoLine="0" autoPict="0" macro="[0]!Modul1.Tabelle_berechnen_Anfang" altText="Tabelle berechnen">
                <anchor moveWithCells="1" sizeWithCells="1">
                  <from>
                    <xdr:col>0</xdr:col>
                    <xdr:colOff>285750</xdr:colOff>
                    <xdr:row>1</xdr:row>
                    <xdr:rowOff>123825</xdr:rowOff>
                  </from>
                  <to>
                    <xdr:col>0</xdr:col>
                    <xdr:colOff>1438275</xdr:colOff>
                    <xdr:row>1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chaltfläche 3">
              <controlPr defaultSize="0" print="0" autoFill="0" autoLine="0" autoPict="0" macro="[0]!Modul1.Gehe_Spielplan" altText="Turnierplan / _x000a_Ergebnisse">
                <anchor moveWithCells="1" sizeWithCells="1">
                  <from>
                    <xdr:col>0</xdr:col>
                    <xdr:colOff>1914525</xdr:colOff>
                    <xdr:row>1</xdr:row>
                    <xdr:rowOff>142875</xdr:rowOff>
                  </from>
                  <to>
                    <xdr:col>0</xdr:col>
                    <xdr:colOff>3657600</xdr:colOff>
                    <xdr:row>1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Schaltfläche 4">
              <controlPr defaultSize="0" print="0" autoFill="0" autoLine="0" autoPict="0" macro="[0]!Modul1.Info" altText="Info -  Hilfe Bedienungsaneitung">
                <anchor moveWithCells="1" sizeWithCells="1">
                  <from>
                    <xdr:col>0</xdr:col>
                    <xdr:colOff>276225</xdr:colOff>
                    <xdr:row>0</xdr:row>
                    <xdr:rowOff>171450</xdr:rowOff>
                  </from>
                  <to>
                    <xdr:col>0</xdr:col>
                    <xdr:colOff>1619250</xdr:colOff>
                    <xdr:row>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Schaltfläche 5">
              <controlPr defaultSize="0" print="0" autoFill="0" autoLine="0" autoPict="0" macro="[0]!Modul1.InfoV" altText="Versionshinweis">
                <anchor moveWithCells="1" sizeWithCells="1">
                  <from>
                    <xdr:col>0</xdr:col>
                    <xdr:colOff>4352925</xdr:colOff>
                    <xdr:row>0</xdr:row>
                    <xdr:rowOff>285750</xdr:rowOff>
                  </from>
                  <to>
                    <xdr:col>0</xdr:col>
                    <xdr:colOff>5172075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E13"/>
  <sheetViews>
    <sheetView showRowColHeaders="0" zoomScale="115" zoomScaleNormal="115" workbookViewId="0"/>
  </sheetViews>
  <sheetFormatPr baseColWidth="10" defaultRowHeight="12.75" x14ac:dyDescent="0.2"/>
  <cols>
    <col min="1" max="1" width="32.85546875" style="6" customWidth="1"/>
    <col min="2" max="2" width="0" style="7" hidden="1" customWidth="1"/>
    <col min="3" max="3" width="8.7109375" style="8" customWidth="1"/>
    <col min="4" max="4" width="8.5703125" style="8" customWidth="1"/>
    <col min="5" max="5" width="5.42578125" style="8" customWidth="1"/>
    <col min="6" max="16384" width="11.42578125" style="8"/>
  </cols>
  <sheetData>
    <row r="1" spans="1:5" s="10" customFormat="1" ht="33" customHeight="1" x14ac:dyDescent="0.2">
      <c r="A1" s="9" t="s">
        <v>1</v>
      </c>
      <c r="B1" s="9" t="s">
        <v>2</v>
      </c>
      <c r="C1" s="105" t="s">
        <v>3</v>
      </c>
      <c r="D1" s="105"/>
      <c r="E1" s="105"/>
    </row>
    <row r="2" spans="1:5" ht="18" customHeight="1" x14ac:dyDescent="0.2">
      <c r="A2" s="11" t="s">
        <v>4</v>
      </c>
      <c r="B2" s="12" t="s">
        <v>5</v>
      </c>
      <c r="C2" s="8" t="s">
        <v>6</v>
      </c>
      <c r="D2" s="7" t="s">
        <v>7</v>
      </c>
    </row>
    <row r="3" spans="1:5" ht="18" customHeight="1" x14ac:dyDescent="0.2">
      <c r="A3" s="11" t="s">
        <v>8</v>
      </c>
      <c r="B3" s="12" t="s">
        <v>9</v>
      </c>
      <c r="C3" s="8" t="s">
        <v>10</v>
      </c>
      <c r="D3" s="13">
        <v>6.9444444444444441E-3</v>
      </c>
    </row>
    <row r="4" spans="1:5" ht="18" customHeight="1" x14ac:dyDescent="0.2">
      <c r="A4" s="11" t="s">
        <v>11</v>
      </c>
      <c r="B4" s="12" t="s">
        <v>12</v>
      </c>
      <c r="C4" s="8" t="s">
        <v>13</v>
      </c>
    </row>
    <row r="5" spans="1:5" ht="18" customHeight="1" x14ac:dyDescent="0.2">
      <c r="A5" s="11" t="s">
        <v>14</v>
      </c>
      <c r="B5" s="12" t="s">
        <v>15</v>
      </c>
      <c r="C5" s="8" t="s">
        <v>16</v>
      </c>
      <c r="D5" s="14">
        <v>6.9444444444444447E-4</v>
      </c>
    </row>
    <row r="6" spans="1:5" ht="18" customHeight="1" x14ac:dyDescent="0.2">
      <c r="A6" s="11" t="s">
        <v>17</v>
      </c>
      <c r="B6" s="12" t="s">
        <v>18</v>
      </c>
      <c r="C6" s="15" t="s">
        <v>19</v>
      </c>
      <c r="D6" s="16"/>
    </row>
    <row r="7" spans="1:5" ht="18" customHeight="1" x14ac:dyDescent="0.2">
      <c r="A7" s="11" t="s">
        <v>20</v>
      </c>
      <c r="B7" s="12" t="s">
        <v>21</v>
      </c>
      <c r="C7" s="8" t="s">
        <v>16</v>
      </c>
      <c r="D7" s="17">
        <v>3.472222222222222E-3</v>
      </c>
    </row>
    <row r="8" spans="1:5" ht="18" customHeight="1" x14ac:dyDescent="0.2">
      <c r="A8" s="11" t="s">
        <v>22</v>
      </c>
      <c r="B8" s="12" t="s">
        <v>23</v>
      </c>
      <c r="C8" s="15" t="s">
        <v>24</v>
      </c>
    </row>
    <row r="9" spans="1:5" ht="18" customHeight="1" x14ac:dyDescent="0.2">
      <c r="A9" s="18" t="s">
        <v>25</v>
      </c>
      <c r="B9" s="19"/>
    </row>
    <row r="10" spans="1:5" ht="18" customHeight="1" x14ac:dyDescent="0.2">
      <c r="A10" s="18" t="s">
        <v>26</v>
      </c>
      <c r="B10" s="19"/>
    </row>
    <row r="11" spans="1:5" ht="18" customHeight="1" x14ac:dyDescent="0.2">
      <c r="A11" s="19"/>
      <c r="B11" s="19"/>
    </row>
    <row r="12" spans="1:5" ht="18" customHeight="1" x14ac:dyDescent="0.2">
      <c r="A12" s="19"/>
      <c r="B12" s="19"/>
      <c r="C12" s="8" t="s">
        <v>27</v>
      </c>
    </row>
    <row r="13" spans="1:5" ht="18" customHeight="1" x14ac:dyDescent="0.2">
      <c r="A13" s="19"/>
      <c r="B13" s="19"/>
      <c r="C13" s="8" t="s">
        <v>28</v>
      </c>
      <c r="D13" s="20">
        <v>0.5625</v>
      </c>
    </row>
  </sheetData>
  <sheetProtection password="E760" sheet="1"/>
  <mergeCells count="1">
    <mergeCell ref="C1:E1"/>
  </mergeCells>
  <pageMargins left="0.52986111111111112" right="0.15972222222222221" top="0.95555555555555549" bottom="0.19027777777777777" header="0.3298611111111111" footer="0.51180555555555551"/>
  <pageSetup paperSize="9" firstPageNumber="0" orientation="portrait" horizontalDpi="300" verticalDpi="300"/>
  <headerFooter alignWithMargins="0">
    <oddHeader>&amp;LPolizeirevier
Heidelberg-Süd&amp;C&amp;"Arial,Fett"&amp;14&amp;ESommerturnier 2003
Spielplan&amp;R03. Juli 2003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3" name="Schaltfläche 8">
              <controlPr defaultSize="0" print="0" autoFill="0" autoLine="0" autoPict="0" macro="[0]!Modul1.gehe_Hauptmenue" altText="Hauptmenue">
                <anchor>
                  <from>
                    <xdr:col>7</xdr:col>
                    <xdr:colOff>561975</xdr:colOff>
                    <xdr:row>2</xdr:row>
                    <xdr:rowOff>142875</xdr:rowOff>
                  </from>
                  <to>
                    <xdr:col>9</xdr:col>
                    <xdr:colOff>419100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" name="Schaltfläche 9">
              <controlPr defaultSize="0" print="0" autoFill="0" autoLine="0" autoPict="0" macro="[0]!Modul1.Gehe_Spielplan" altText="zum_x000a_Spielplan / Ergebnisse">
                <anchor>
                  <from>
                    <xdr:col>6</xdr:col>
                    <xdr:colOff>514350</xdr:colOff>
                    <xdr:row>8</xdr:row>
                    <xdr:rowOff>19050</xdr:rowOff>
                  </from>
                  <to>
                    <xdr:col>8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J132"/>
  <sheetViews>
    <sheetView showRowColHeaders="0" zoomScale="106" zoomScaleNormal="106" workbookViewId="0">
      <selection activeCell="H11" sqref="H11:J11"/>
    </sheetView>
  </sheetViews>
  <sheetFormatPr baseColWidth="10" defaultRowHeight="12.75" x14ac:dyDescent="0.2"/>
  <cols>
    <col min="1" max="1" width="12.140625" style="21" customWidth="1"/>
    <col min="2" max="2" width="5.140625" style="22" customWidth="1"/>
    <col min="3" max="3" width="0" style="23" hidden="1" customWidth="1"/>
    <col min="4" max="4" width="3.7109375" style="23" customWidth="1"/>
    <col min="5" max="5" width="29" style="23" customWidth="1"/>
    <col min="6" max="6" width="1.5703125" style="24" customWidth="1"/>
    <col min="7" max="7" width="29.140625" style="23" customWidth="1"/>
    <col min="8" max="8" width="4.5703125" style="24" customWidth="1"/>
    <col min="9" max="9" width="1.7109375" style="23" customWidth="1"/>
    <col min="10" max="10" width="4.5703125" style="24" customWidth="1"/>
    <col min="11" max="11" width="28.5703125" style="24" customWidth="1"/>
    <col min="12" max="16384" width="11.42578125" style="24"/>
  </cols>
  <sheetData>
    <row r="1" spans="1:10" s="25" customFormat="1" ht="16.5" customHeight="1" x14ac:dyDescent="0.2">
      <c r="A1" s="117" t="s">
        <v>29</v>
      </c>
      <c r="B1" s="117"/>
      <c r="C1" s="117"/>
      <c r="D1" s="117"/>
      <c r="E1" s="24"/>
      <c r="G1" s="26" t="s">
        <v>30</v>
      </c>
      <c r="H1" s="27"/>
      <c r="I1" s="27"/>
      <c r="J1" s="28"/>
    </row>
    <row r="2" spans="1:10" x14ac:dyDescent="0.2">
      <c r="A2" s="113" t="str">
        <f>Vorgaben!A2</f>
        <v>TSG Tübingen 1</v>
      </c>
      <c r="B2" s="113"/>
      <c r="C2" s="113"/>
      <c r="D2" s="113"/>
      <c r="E2" s="24"/>
      <c r="G2" s="114" t="str">
        <f t="shared" ref="G2:G8" si="0">A2</f>
        <v>TSG Tübingen 1</v>
      </c>
      <c r="H2" s="114"/>
      <c r="I2" s="114"/>
      <c r="J2" s="114"/>
    </row>
    <row r="3" spans="1:10" x14ac:dyDescent="0.2">
      <c r="A3" s="113" t="str">
        <f>Vorgaben!A3</f>
        <v>VfL Pfullingen</v>
      </c>
      <c r="B3" s="113"/>
      <c r="C3" s="113"/>
      <c r="D3" s="113"/>
      <c r="E3" s="24"/>
      <c r="G3" s="114" t="str">
        <f t="shared" si="0"/>
        <v>VfL Pfullingen</v>
      </c>
      <c r="H3" s="114"/>
      <c r="I3" s="114"/>
      <c r="J3" s="114"/>
    </row>
    <row r="4" spans="1:10" x14ac:dyDescent="0.2">
      <c r="A4" s="113" t="str">
        <f>Vorgaben!A4</f>
        <v>SGM Boll</v>
      </c>
      <c r="B4" s="113"/>
      <c r="C4" s="113"/>
      <c r="D4" s="113"/>
      <c r="E4" s="24"/>
      <c r="G4" s="114" t="str">
        <f t="shared" si="0"/>
        <v>SGM Boll</v>
      </c>
      <c r="H4" s="114"/>
      <c r="I4" s="114"/>
      <c r="J4" s="114"/>
    </row>
    <row r="5" spans="1:10" x14ac:dyDescent="0.2">
      <c r="A5" s="113" t="str">
        <f>Vorgaben!A5</f>
        <v>SGM Winterl./Straßberg</v>
      </c>
      <c r="B5" s="113"/>
      <c r="C5" s="113"/>
      <c r="D5" s="113"/>
      <c r="E5" s="24"/>
      <c r="G5" s="114" t="str">
        <f t="shared" si="0"/>
        <v>SGM Winterl./Straßberg</v>
      </c>
      <c r="H5" s="114"/>
      <c r="I5" s="114"/>
      <c r="J5" s="114"/>
    </row>
    <row r="6" spans="1:10" x14ac:dyDescent="0.2">
      <c r="A6" s="113" t="str">
        <f>Vorgaben!A6</f>
        <v>TG Gönningen</v>
      </c>
      <c r="B6" s="113"/>
      <c r="C6" s="113"/>
      <c r="D6" s="113"/>
      <c r="E6" s="24"/>
      <c r="G6" s="114" t="str">
        <f t="shared" si="0"/>
        <v>TG Gönningen</v>
      </c>
      <c r="H6" s="114"/>
      <c r="I6" s="114"/>
      <c r="J6" s="114"/>
    </row>
    <row r="7" spans="1:10" x14ac:dyDescent="0.2">
      <c r="A7" s="113" t="str">
        <f>Vorgaben!A7</f>
        <v>FC Rottenburg</v>
      </c>
      <c r="B7" s="113"/>
      <c r="C7" s="113"/>
      <c r="D7" s="113"/>
      <c r="E7" s="24"/>
      <c r="G7" s="114" t="str">
        <f t="shared" si="0"/>
        <v>FC Rottenburg</v>
      </c>
      <c r="H7" s="114"/>
      <c r="I7" s="114"/>
      <c r="J7" s="114"/>
    </row>
    <row r="8" spans="1:10" x14ac:dyDescent="0.2">
      <c r="A8" s="113" t="str">
        <f>Vorgaben!A8</f>
        <v>SGM Alb/Lauchert</v>
      </c>
      <c r="B8" s="113"/>
      <c r="C8" s="113"/>
      <c r="D8" s="113"/>
      <c r="E8" s="24"/>
      <c r="G8" s="114" t="str">
        <f t="shared" si="0"/>
        <v>SGM Alb/Lauchert</v>
      </c>
      <c r="H8" s="114"/>
      <c r="I8" s="114"/>
      <c r="J8" s="114"/>
    </row>
    <row r="9" spans="1:10" ht="5.25" hidden="1" customHeight="1" x14ac:dyDescent="0.2">
      <c r="A9" s="113" t="str">
        <f>Vorgaben!A9</f>
        <v>8. MS Gr. A</v>
      </c>
      <c r="B9" s="113"/>
      <c r="C9" s="113"/>
      <c r="D9" s="113"/>
      <c r="E9" s="24"/>
      <c r="G9" s="24"/>
    </row>
    <row r="10" spans="1:10" ht="4.5" hidden="1" customHeight="1" x14ac:dyDescent="0.2">
      <c r="A10" s="113" t="str">
        <f>Vorgaben!A10</f>
        <v>9. MS Gr. A</v>
      </c>
      <c r="B10" s="113"/>
      <c r="C10" s="113"/>
      <c r="D10" s="113"/>
      <c r="E10" s="24"/>
      <c r="G10" s="24"/>
    </row>
    <row r="11" spans="1:10" s="29" customFormat="1" ht="36.75" customHeight="1" x14ac:dyDescent="0.25">
      <c r="A11" s="29" t="s">
        <v>31</v>
      </c>
      <c r="B11" s="30" t="s">
        <v>32</v>
      </c>
      <c r="C11" s="31" t="s">
        <v>33</v>
      </c>
      <c r="D11" s="32"/>
      <c r="E11" s="115" t="s">
        <v>34</v>
      </c>
      <c r="F11" s="115"/>
      <c r="G11" s="115"/>
      <c r="H11" s="116" t="s">
        <v>35</v>
      </c>
      <c r="I11" s="116"/>
      <c r="J11" s="116"/>
    </row>
    <row r="12" spans="1:10" ht="14.25" x14ac:dyDescent="0.2">
      <c r="A12" s="33">
        <f>Vorgaben!D13</f>
        <v>0.5625</v>
      </c>
      <c r="B12" s="34">
        <v>1</v>
      </c>
      <c r="C12" s="23" t="s">
        <v>36</v>
      </c>
      <c r="D12" s="35"/>
      <c r="E12" s="22" t="str">
        <f>A5</f>
        <v>SGM Winterl./Straßberg</v>
      </c>
      <c r="F12" s="23" t="s">
        <v>37</v>
      </c>
      <c r="G12" s="36" t="str">
        <f>A6</f>
        <v>TG Gönningen</v>
      </c>
      <c r="H12" s="37"/>
      <c r="I12" s="23" t="s">
        <v>38</v>
      </c>
      <c r="J12" s="38"/>
    </row>
    <row r="13" spans="1:10" ht="14.25" hidden="1" customHeight="1" x14ac:dyDescent="0.2">
      <c r="A13" s="33">
        <f>A12+Vorgaben!$D$3+Vorgaben!$D$5</f>
        <v>0.57013888888888886</v>
      </c>
      <c r="B13" s="34">
        <v>2</v>
      </c>
      <c r="C13" s="23" t="s">
        <v>36</v>
      </c>
      <c r="D13" s="35"/>
      <c r="E13" s="22" t="str">
        <f>A8</f>
        <v>SGM Alb/Lauchert</v>
      </c>
      <c r="F13" s="23" t="s">
        <v>37</v>
      </c>
      <c r="G13" s="36" t="str">
        <f>A10</f>
        <v>9. MS Gr. A</v>
      </c>
      <c r="H13" s="37"/>
      <c r="I13" s="23" t="s">
        <v>38</v>
      </c>
      <c r="J13" s="38"/>
    </row>
    <row r="14" spans="1:10" ht="14.25" x14ac:dyDescent="0.2">
      <c r="A14" s="33">
        <f>A12+Vorgaben!$D$3+Vorgaben!$D$5</f>
        <v>0.57013888888888886</v>
      </c>
      <c r="B14" s="34">
        <v>2</v>
      </c>
      <c r="C14" s="23" t="s">
        <v>36</v>
      </c>
      <c r="D14" s="35"/>
      <c r="E14" s="22" t="str">
        <f>A2</f>
        <v>TSG Tübingen 1</v>
      </c>
      <c r="F14" s="23" t="s">
        <v>37</v>
      </c>
      <c r="G14" s="36" t="str">
        <f>A3</f>
        <v>VfL Pfullingen</v>
      </c>
      <c r="H14" s="37"/>
      <c r="I14" s="23" t="s">
        <v>38</v>
      </c>
      <c r="J14" s="38"/>
    </row>
    <row r="15" spans="1:10" ht="14.25" hidden="1" x14ac:dyDescent="0.2">
      <c r="A15" s="39">
        <f>A14+Vorgaben!$D$3+Vorgaben!$D$5</f>
        <v>0.57777777777777772</v>
      </c>
      <c r="B15" s="40">
        <v>3</v>
      </c>
      <c r="C15" s="41" t="s">
        <v>39</v>
      </c>
      <c r="D15" s="42"/>
      <c r="E15" s="43" t="str">
        <f>G3</f>
        <v>VfL Pfullingen</v>
      </c>
      <c r="F15" s="41" t="s">
        <v>37</v>
      </c>
      <c r="G15" s="44" t="str">
        <f>G4</f>
        <v>SGM Boll</v>
      </c>
      <c r="H15" s="45"/>
      <c r="I15" s="41" t="s">
        <v>38</v>
      </c>
      <c r="J15" s="46"/>
    </row>
    <row r="16" spans="1:10" ht="14.25" hidden="1" x14ac:dyDescent="0.2">
      <c r="A16" s="39">
        <f>A15+Vorgaben!$D$3+Vorgaben!$D$5</f>
        <v>0.58541666666666659</v>
      </c>
      <c r="B16" s="40">
        <v>4</v>
      </c>
      <c r="C16" s="41" t="s">
        <v>39</v>
      </c>
      <c r="D16" s="42"/>
      <c r="E16" s="43" t="str">
        <f>G2</f>
        <v>TSG Tübingen 1</v>
      </c>
      <c r="F16" s="41" t="s">
        <v>37</v>
      </c>
      <c r="G16" s="44" t="str">
        <f>G7</f>
        <v>FC Rottenburg</v>
      </c>
      <c r="H16" s="45"/>
      <c r="I16" s="41" t="s">
        <v>38</v>
      </c>
      <c r="J16" s="46"/>
    </row>
    <row r="17" spans="1:10" ht="14.25" x14ac:dyDescent="0.2">
      <c r="A17" s="33">
        <f>A14+Vorgaben!$D$3+Vorgaben!$D$5</f>
        <v>0.57777777777777772</v>
      </c>
      <c r="B17" s="34">
        <v>3</v>
      </c>
      <c r="C17" s="23" t="s">
        <v>36</v>
      </c>
      <c r="D17" s="35"/>
      <c r="E17" s="22" t="str">
        <f>A7</f>
        <v>FC Rottenburg</v>
      </c>
      <c r="F17" s="23" t="s">
        <v>37</v>
      </c>
      <c r="G17" s="36" t="str">
        <f>A4</f>
        <v>SGM Boll</v>
      </c>
      <c r="H17" s="37"/>
      <c r="I17" s="23" t="s">
        <v>38</v>
      </c>
      <c r="J17" s="38"/>
    </row>
    <row r="18" spans="1:10" ht="14.25" hidden="1" x14ac:dyDescent="0.2">
      <c r="A18" s="33">
        <f>A17+Vorgaben!$D$3+Vorgaben!$D$5</f>
        <v>0.58541666666666659</v>
      </c>
      <c r="B18" s="34">
        <v>7</v>
      </c>
      <c r="C18" s="23" t="s">
        <v>36</v>
      </c>
      <c r="D18" s="35"/>
      <c r="E18" s="22" t="str">
        <f>A9</f>
        <v>8. MS Gr. A</v>
      </c>
      <c r="F18" s="23" t="s">
        <v>37</v>
      </c>
      <c r="G18" s="36" t="str">
        <f>A5</f>
        <v>SGM Winterl./Straßberg</v>
      </c>
      <c r="H18" s="37"/>
      <c r="I18" s="23" t="s">
        <v>38</v>
      </c>
      <c r="J18" s="38"/>
    </row>
    <row r="19" spans="1:10" ht="14.25" x14ac:dyDescent="0.2">
      <c r="A19" s="33">
        <f>A17+Vorgaben!$D$3+Vorgaben!$D$5</f>
        <v>0.58541666666666659</v>
      </c>
      <c r="B19" s="34">
        <v>4</v>
      </c>
      <c r="C19" s="23" t="s">
        <v>36</v>
      </c>
      <c r="D19" s="35"/>
      <c r="E19" s="22" t="str">
        <f>A6</f>
        <v>TG Gönningen</v>
      </c>
      <c r="F19" s="23" t="s">
        <v>37</v>
      </c>
      <c r="G19" s="36" t="str">
        <f>A8</f>
        <v>SGM Alb/Lauchert</v>
      </c>
      <c r="H19" s="37"/>
      <c r="I19" s="23" t="s">
        <v>38</v>
      </c>
      <c r="J19" s="38"/>
    </row>
    <row r="20" spans="1:10" ht="14.25" hidden="1" x14ac:dyDescent="0.2">
      <c r="A20" s="39">
        <f>A19+Vorgaben!$D$3+Vorgaben!$D$5</f>
        <v>0.59305555555555545</v>
      </c>
      <c r="B20" s="40">
        <v>7</v>
      </c>
      <c r="C20" s="41" t="s">
        <v>39</v>
      </c>
      <c r="D20" s="42"/>
      <c r="E20" s="43" t="str">
        <f>G5</f>
        <v>SGM Winterl./Straßberg</v>
      </c>
      <c r="F20" s="41" t="s">
        <v>37</v>
      </c>
      <c r="G20" s="44" t="str">
        <f>G6</f>
        <v>TG Gönningen</v>
      </c>
      <c r="H20" s="45"/>
      <c r="I20" s="41" t="s">
        <v>38</v>
      </c>
      <c r="J20" s="46"/>
    </row>
    <row r="21" spans="1:10" ht="14.25" hidden="1" x14ac:dyDescent="0.2">
      <c r="A21" s="39">
        <f>A20+Vorgaben!$D$3+Vorgaben!$D$5</f>
        <v>0.60069444444444431</v>
      </c>
      <c r="B21" s="40">
        <v>8</v>
      </c>
      <c r="C21" s="41" t="s">
        <v>39</v>
      </c>
      <c r="D21" s="42"/>
      <c r="E21" s="43" t="str">
        <f>G4</f>
        <v>SGM Boll</v>
      </c>
      <c r="F21" s="41" t="s">
        <v>37</v>
      </c>
      <c r="G21" s="44" t="str">
        <f>G2</f>
        <v>TSG Tübingen 1</v>
      </c>
      <c r="H21" s="45"/>
      <c r="I21" s="41" t="s">
        <v>38</v>
      </c>
      <c r="J21" s="46"/>
    </row>
    <row r="22" spans="1:10" ht="14.25" hidden="1" x14ac:dyDescent="0.2">
      <c r="A22" s="33">
        <f>A21+Vorgaben!$D$3+Vorgaben!$D$5</f>
        <v>0.60833333333333317</v>
      </c>
      <c r="B22" s="34">
        <v>11</v>
      </c>
      <c r="C22" s="23" t="s">
        <v>36</v>
      </c>
      <c r="D22" s="35"/>
      <c r="E22" s="22" t="str">
        <f>A10</f>
        <v>9. MS Gr. A</v>
      </c>
      <c r="F22" s="23" t="s">
        <v>37</v>
      </c>
      <c r="G22" s="36" t="str">
        <f>A2</f>
        <v>TSG Tübingen 1</v>
      </c>
      <c r="H22" s="37"/>
      <c r="I22" s="23" t="s">
        <v>38</v>
      </c>
      <c r="J22" s="38"/>
    </row>
    <row r="23" spans="1:10" ht="14.25" x14ac:dyDescent="0.2">
      <c r="A23" s="33">
        <f>A19+Vorgaben!$D$3+Vorgaben!$D$5</f>
        <v>0.59305555555555545</v>
      </c>
      <c r="B23" s="34">
        <v>5</v>
      </c>
      <c r="C23" s="23" t="s">
        <v>36</v>
      </c>
      <c r="D23" s="35"/>
      <c r="E23" s="22" t="str">
        <f>A3</f>
        <v>VfL Pfullingen</v>
      </c>
      <c r="F23" s="23" t="s">
        <v>37</v>
      </c>
      <c r="G23" s="36" t="str">
        <f>A7</f>
        <v>FC Rottenburg</v>
      </c>
      <c r="H23" s="37"/>
      <c r="I23" s="23" t="s">
        <v>38</v>
      </c>
      <c r="J23" s="38"/>
    </row>
    <row r="24" spans="1:10" ht="14.25" hidden="1" x14ac:dyDescent="0.2">
      <c r="A24" s="33">
        <f>A22+Vorgaben!$D$3+Vorgaben!$D$5</f>
        <v>0.61597222222222203</v>
      </c>
      <c r="B24" s="34">
        <v>13</v>
      </c>
      <c r="C24" s="23" t="s">
        <v>36</v>
      </c>
      <c r="D24" s="35"/>
      <c r="E24" s="22" t="str">
        <f>A4</f>
        <v>SGM Boll</v>
      </c>
      <c r="F24" s="23" t="s">
        <v>37</v>
      </c>
      <c r="G24" s="36" t="str">
        <f>A9</f>
        <v>8. MS Gr. A</v>
      </c>
      <c r="H24" s="37"/>
      <c r="I24" s="23" t="s">
        <v>38</v>
      </c>
      <c r="J24" s="38"/>
    </row>
    <row r="25" spans="1:10" ht="14.25" x14ac:dyDescent="0.2">
      <c r="A25" s="33">
        <f>A23+Vorgaben!$D$3+Vorgaben!$D$5</f>
        <v>0.60069444444444431</v>
      </c>
      <c r="B25" s="34">
        <v>6</v>
      </c>
      <c r="C25" s="23" t="s">
        <v>36</v>
      </c>
      <c r="D25" s="35"/>
      <c r="E25" s="22" t="str">
        <f>A5</f>
        <v>SGM Winterl./Straßberg</v>
      </c>
      <c r="F25" s="23" t="s">
        <v>37</v>
      </c>
      <c r="G25" s="36" t="str">
        <f>A8</f>
        <v>SGM Alb/Lauchert</v>
      </c>
      <c r="H25" s="37"/>
      <c r="I25" s="23" t="s">
        <v>38</v>
      </c>
      <c r="J25" s="38"/>
    </row>
    <row r="26" spans="1:10" ht="14.25" hidden="1" x14ac:dyDescent="0.2">
      <c r="A26" s="39">
        <f>A25+Vorgaben!$D$3+Vorgaben!$D$5</f>
        <v>0.60833333333333317</v>
      </c>
      <c r="B26" s="40">
        <v>10</v>
      </c>
      <c r="C26" s="41" t="s">
        <v>39</v>
      </c>
      <c r="D26" s="42"/>
      <c r="E26" s="43" t="str">
        <f>G3</f>
        <v>VfL Pfullingen</v>
      </c>
      <c r="F26" s="41" t="s">
        <v>37</v>
      </c>
      <c r="G26" s="44" t="str">
        <f>G5</f>
        <v>SGM Winterl./Straßberg</v>
      </c>
      <c r="H26" s="45"/>
      <c r="I26" s="41" t="s">
        <v>38</v>
      </c>
      <c r="J26" s="46"/>
    </row>
    <row r="27" spans="1:10" ht="14.25" hidden="1" x14ac:dyDescent="0.2">
      <c r="A27" s="39">
        <f>A26+Vorgaben!$D$3+Vorgaben!$D$5</f>
        <v>0.61597222222222203</v>
      </c>
      <c r="B27" s="40">
        <v>11</v>
      </c>
      <c r="C27" s="41" t="s">
        <v>39</v>
      </c>
      <c r="D27" s="42"/>
      <c r="E27" s="43" t="str">
        <f>G7</f>
        <v>FC Rottenburg</v>
      </c>
      <c r="F27" s="41" t="s">
        <v>37</v>
      </c>
      <c r="G27" s="44" t="str">
        <f>G6</f>
        <v>TG Gönningen</v>
      </c>
      <c r="H27" s="45"/>
      <c r="I27" s="41" t="s">
        <v>38</v>
      </c>
      <c r="J27" s="46"/>
    </row>
    <row r="28" spans="1:10" ht="14.25" hidden="1" x14ac:dyDescent="0.2">
      <c r="A28" s="33">
        <f>A25+Vorgaben!$D$3+Vorgaben!$D$5</f>
        <v>0.60833333333333317</v>
      </c>
      <c r="B28" s="34">
        <v>17</v>
      </c>
      <c r="C28" s="23" t="s">
        <v>36</v>
      </c>
      <c r="D28" s="35"/>
      <c r="E28" s="22" t="str">
        <f>A6</f>
        <v>TG Gönningen</v>
      </c>
      <c r="F28" s="23" t="s">
        <v>37</v>
      </c>
      <c r="G28" s="36" t="str">
        <f>A10</f>
        <v>9. MS Gr. A</v>
      </c>
      <c r="H28" s="37"/>
      <c r="I28" s="23" t="s">
        <v>38</v>
      </c>
      <c r="J28" s="38"/>
    </row>
    <row r="29" spans="1:10" ht="14.25" x14ac:dyDescent="0.2">
      <c r="A29" s="33">
        <f>A25+Vorgaben!$D$3+Vorgaben!$D$5</f>
        <v>0.60833333333333317</v>
      </c>
      <c r="B29" s="34">
        <v>7</v>
      </c>
      <c r="C29" s="23" t="s">
        <v>36</v>
      </c>
      <c r="D29" s="35"/>
      <c r="E29" s="22" t="str">
        <f>A7</f>
        <v>FC Rottenburg</v>
      </c>
      <c r="F29" s="23" t="s">
        <v>37</v>
      </c>
      <c r="G29" s="36" t="str">
        <f>A2</f>
        <v>TSG Tübingen 1</v>
      </c>
      <c r="H29" s="37"/>
      <c r="I29" s="23" t="s">
        <v>38</v>
      </c>
      <c r="J29" s="38"/>
    </row>
    <row r="30" spans="1:10" ht="14.25" x14ac:dyDescent="0.2">
      <c r="A30" s="33">
        <f>A29+Vorgaben!$D$3+Vorgaben!$D$5</f>
        <v>0.61597222222222203</v>
      </c>
      <c r="B30" s="34">
        <v>8</v>
      </c>
      <c r="C30" s="23" t="s">
        <v>36</v>
      </c>
      <c r="D30" s="35"/>
      <c r="E30" s="22" t="str">
        <f>A3</f>
        <v>VfL Pfullingen</v>
      </c>
      <c r="F30" s="23" t="s">
        <v>37</v>
      </c>
      <c r="G30" s="36" t="str">
        <f>A4</f>
        <v>SGM Boll</v>
      </c>
      <c r="H30" s="37"/>
      <c r="I30" s="23" t="s">
        <v>38</v>
      </c>
      <c r="J30" s="38"/>
    </row>
    <row r="31" spans="1:10" ht="14.25" hidden="1" x14ac:dyDescent="0.2">
      <c r="A31" s="39">
        <f>A30+Vorgaben!$D$3+Vorgaben!$D$5</f>
        <v>0.62361111111111089</v>
      </c>
      <c r="B31" s="40">
        <v>14</v>
      </c>
      <c r="C31" s="41" t="s">
        <v>39</v>
      </c>
      <c r="D31" s="42"/>
      <c r="E31" s="43" t="str">
        <f>G3</f>
        <v>VfL Pfullingen</v>
      </c>
      <c r="F31" s="41" t="s">
        <v>37</v>
      </c>
      <c r="G31" s="44" t="str">
        <f>G2</f>
        <v>TSG Tübingen 1</v>
      </c>
      <c r="H31" s="45"/>
      <c r="I31" s="41" t="s">
        <v>38</v>
      </c>
      <c r="J31" s="46"/>
    </row>
    <row r="32" spans="1:10" ht="14.25" hidden="1" x14ac:dyDescent="0.2">
      <c r="A32" s="39">
        <f>A31+Vorgaben!$D$3+Vorgaben!$D$5</f>
        <v>0.63124999999999976</v>
      </c>
      <c r="B32" s="40">
        <v>15</v>
      </c>
      <c r="C32" s="41" t="s">
        <v>39</v>
      </c>
      <c r="D32" s="42"/>
      <c r="E32" s="43" t="str">
        <f>G8</f>
        <v>SGM Alb/Lauchert</v>
      </c>
      <c r="F32" s="41" t="s">
        <v>37</v>
      </c>
      <c r="G32" s="44" t="str">
        <f>G4</f>
        <v>SGM Boll</v>
      </c>
      <c r="H32" s="45"/>
      <c r="I32" s="41" t="s">
        <v>38</v>
      </c>
      <c r="J32" s="46"/>
    </row>
    <row r="33" spans="1:10" ht="14.25" hidden="1" x14ac:dyDescent="0.2">
      <c r="A33" s="39">
        <f>A32+Vorgaben!$D$3+Vorgaben!$D$5</f>
        <v>0.63888888888888862</v>
      </c>
      <c r="B33" s="34">
        <v>22</v>
      </c>
      <c r="C33" s="23" t="s">
        <v>36</v>
      </c>
      <c r="D33" s="35"/>
      <c r="E33" s="22" t="str">
        <f>A6</f>
        <v>TG Gönningen</v>
      </c>
      <c r="F33" s="23" t="s">
        <v>37</v>
      </c>
      <c r="G33" s="36" t="str">
        <f>A9</f>
        <v>8. MS Gr. A</v>
      </c>
      <c r="H33" s="37"/>
      <c r="I33" s="23" t="s">
        <v>38</v>
      </c>
      <c r="J33" s="38"/>
    </row>
    <row r="34" spans="1:10" ht="14.25" hidden="1" x14ac:dyDescent="0.2">
      <c r="A34" s="33">
        <f>A33+Vorgaben!$D$3+Vorgaben!$D$5</f>
        <v>0.64652777777777748</v>
      </c>
      <c r="B34" s="34">
        <v>23</v>
      </c>
      <c r="C34" s="23" t="s">
        <v>36</v>
      </c>
      <c r="D34" s="35"/>
      <c r="E34" s="22" t="str">
        <f>A5</f>
        <v>SGM Winterl./Straßberg</v>
      </c>
      <c r="F34" s="23" t="s">
        <v>37</v>
      </c>
      <c r="G34" s="36" t="str">
        <f>A10</f>
        <v>9. MS Gr. A</v>
      </c>
      <c r="H34" s="37"/>
      <c r="I34" s="23" t="s">
        <v>38</v>
      </c>
      <c r="J34" s="38"/>
    </row>
    <row r="35" spans="1:10" ht="14.25" x14ac:dyDescent="0.2">
      <c r="A35" s="33">
        <f>A30+Vorgaben!$D$3+Vorgaben!$D$5</f>
        <v>0.62361111111111089</v>
      </c>
      <c r="B35" s="34">
        <v>9</v>
      </c>
      <c r="C35" s="23" t="s">
        <v>36</v>
      </c>
      <c r="D35" s="35"/>
      <c r="E35" s="22" t="str">
        <f>A8</f>
        <v>SGM Alb/Lauchert</v>
      </c>
      <c r="F35" s="23" t="s">
        <v>37</v>
      </c>
      <c r="G35" s="36" t="str">
        <f>A2</f>
        <v>TSG Tübingen 1</v>
      </c>
      <c r="H35" s="37"/>
      <c r="I35" s="23" t="s">
        <v>38</v>
      </c>
      <c r="J35" s="38"/>
    </row>
    <row r="36" spans="1:10" ht="14.25" hidden="1" x14ac:dyDescent="0.2">
      <c r="A36" s="33">
        <f>A34+Vorgaben!$D$3+Vorgaben!$D$5</f>
        <v>0.65416666666666634</v>
      </c>
      <c r="B36" s="34">
        <v>27</v>
      </c>
      <c r="C36" s="23" t="s">
        <v>36</v>
      </c>
      <c r="D36" s="35"/>
      <c r="E36" s="22" t="str">
        <f>A3</f>
        <v>VfL Pfullingen</v>
      </c>
      <c r="F36" s="23" t="s">
        <v>37</v>
      </c>
      <c r="G36" s="36" t="str">
        <f>A9</f>
        <v>8. MS Gr. A</v>
      </c>
      <c r="H36" s="37"/>
      <c r="I36" s="23" t="s">
        <v>38</v>
      </c>
      <c r="J36" s="38"/>
    </row>
    <row r="37" spans="1:10" ht="14.25" x14ac:dyDescent="0.2">
      <c r="A37" s="33">
        <f>A35+Vorgaben!$D$3+Vorgaben!$D$5</f>
        <v>0.63124999999999976</v>
      </c>
      <c r="B37" s="34">
        <v>10</v>
      </c>
      <c r="C37" s="23" t="s">
        <v>36</v>
      </c>
      <c r="D37" s="35"/>
      <c r="E37" s="22" t="str">
        <f>A7</f>
        <v>FC Rottenburg</v>
      </c>
      <c r="F37" s="23" t="s">
        <v>37</v>
      </c>
      <c r="G37" s="36" t="str">
        <f>A5</f>
        <v>SGM Winterl./Straßberg</v>
      </c>
      <c r="H37" s="37"/>
      <c r="I37" s="23" t="s">
        <v>38</v>
      </c>
      <c r="J37" s="38"/>
    </row>
    <row r="38" spans="1:10" ht="14.25" hidden="1" x14ac:dyDescent="0.2">
      <c r="A38" s="39">
        <f>A37+Vorgaben!$D$3+Vorgaben!$D$5</f>
        <v>0.63888888888888862</v>
      </c>
      <c r="B38" s="40">
        <v>17</v>
      </c>
      <c r="C38" s="41" t="s">
        <v>39</v>
      </c>
      <c r="D38" s="42"/>
      <c r="E38" s="43" t="str">
        <f>G7</f>
        <v>FC Rottenburg</v>
      </c>
      <c r="F38" s="41" t="s">
        <v>37</v>
      </c>
      <c r="G38" s="44" t="str">
        <f>G5</f>
        <v>SGM Winterl./Straßberg</v>
      </c>
      <c r="H38" s="45"/>
      <c r="I38" s="41" t="s">
        <v>38</v>
      </c>
      <c r="J38" s="46"/>
    </row>
    <row r="39" spans="1:10" ht="14.25" hidden="1" x14ac:dyDescent="0.2">
      <c r="A39" s="39">
        <f>A38+Vorgaben!$D$3+Vorgaben!$D$5</f>
        <v>0.64652777777777748</v>
      </c>
      <c r="B39" s="40">
        <v>18</v>
      </c>
      <c r="C39" s="41" t="s">
        <v>39</v>
      </c>
      <c r="D39" s="42"/>
      <c r="E39" s="43" t="str">
        <f>G6</f>
        <v>TG Gönningen</v>
      </c>
      <c r="F39" s="41" t="s">
        <v>37</v>
      </c>
      <c r="G39" s="44" t="str">
        <f>G8</f>
        <v>SGM Alb/Lauchert</v>
      </c>
      <c r="H39" s="45"/>
      <c r="I39" s="41" t="s">
        <v>38</v>
      </c>
      <c r="J39" s="46"/>
    </row>
    <row r="40" spans="1:10" ht="14.25" x14ac:dyDescent="0.2">
      <c r="A40" s="33">
        <f>A37+Vorgaben!$D$3+Vorgaben!$D$5</f>
        <v>0.63888888888888862</v>
      </c>
      <c r="B40" s="34">
        <v>11</v>
      </c>
      <c r="C40" s="23" t="s">
        <v>36</v>
      </c>
      <c r="D40" s="35"/>
      <c r="E40" s="22" t="str">
        <f>A4</f>
        <v>SGM Boll</v>
      </c>
      <c r="F40" s="23" t="s">
        <v>37</v>
      </c>
      <c r="G40" s="36" t="str">
        <f>A6</f>
        <v>TG Gönningen</v>
      </c>
      <c r="H40" s="37"/>
      <c r="I40" s="23" t="s">
        <v>38</v>
      </c>
      <c r="J40" s="38"/>
    </row>
    <row r="41" spans="1:10" ht="14.25" x14ac:dyDescent="0.2">
      <c r="A41" s="33">
        <f>A40+Vorgaben!$D$3+Vorgaben!$D$5</f>
        <v>0.64652777777777748</v>
      </c>
      <c r="B41" s="34">
        <v>12</v>
      </c>
      <c r="C41" s="23" t="s">
        <v>36</v>
      </c>
      <c r="D41" s="35"/>
      <c r="E41" s="22" t="str">
        <f>A8</f>
        <v>SGM Alb/Lauchert</v>
      </c>
      <c r="F41" s="23" t="s">
        <v>37</v>
      </c>
      <c r="G41" s="36" t="str">
        <f>A3</f>
        <v>VfL Pfullingen</v>
      </c>
      <c r="H41" s="37"/>
      <c r="I41" s="23" t="s">
        <v>38</v>
      </c>
      <c r="J41" s="38"/>
    </row>
    <row r="42" spans="1:10" ht="14.25" hidden="1" x14ac:dyDescent="0.2">
      <c r="A42" s="39">
        <f>A41+Vorgaben!$D$3+Vorgaben!$D$5</f>
        <v>0.65416666666666634</v>
      </c>
      <c r="B42" s="40">
        <v>21</v>
      </c>
      <c r="C42" s="41" t="s">
        <v>39</v>
      </c>
      <c r="D42" s="42"/>
      <c r="E42" s="43" t="str">
        <f>G2</f>
        <v>TSG Tübingen 1</v>
      </c>
      <c r="F42" s="41" t="s">
        <v>37</v>
      </c>
      <c r="G42" s="44" t="str">
        <f>G5</f>
        <v>SGM Winterl./Straßberg</v>
      </c>
      <c r="H42" s="45"/>
      <c r="I42" s="41" t="s">
        <v>38</v>
      </c>
      <c r="J42" s="46"/>
    </row>
    <row r="43" spans="1:10" ht="14.25" hidden="1" x14ac:dyDescent="0.2">
      <c r="A43" s="39">
        <f>A42+Vorgaben!$D$3+Vorgaben!$D$5</f>
        <v>0.6618055555555552</v>
      </c>
      <c r="B43" s="40">
        <v>22</v>
      </c>
      <c r="C43" s="41" t="s">
        <v>39</v>
      </c>
      <c r="D43" s="42"/>
      <c r="E43" s="43" t="str">
        <f>G8</f>
        <v>SGM Alb/Lauchert</v>
      </c>
      <c r="F43" s="41" t="s">
        <v>37</v>
      </c>
      <c r="G43" s="44" t="str">
        <f>G3</f>
        <v>VfL Pfullingen</v>
      </c>
      <c r="H43" s="45"/>
      <c r="I43" s="41" t="s">
        <v>38</v>
      </c>
      <c r="J43" s="46"/>
    </row>
    <row r="44" spans="1:10" ht="14.25" hidden="1" x14ac:dyDescent="0.2">
      <c r="A44" s="39">
        <f>A43+Vorgaben!$D$3+Vorgaben!$D$5</f>
        <v>0.66944444444444406</v>
      </c>
      <c r="B44" s="34">
        <v>33</v>
      </c>
      <c r="C44" s="23" t="s">
        <v>36</v>
      </c>
      <c r="E44" s="22" t="str">
        <f>A9</f>
        <v>8. MS Gr. A</v>
      </c>
      <c r="F44" s="23" t="s">
        <v>37</v>
      </c>
      <c r="G44" s="36" t="str">
        <f>A2</f>
        <v>TSG Tübingen 1</v>
      </c>
      <c r="H44" s="37"/>
      <c r="I44" s="23" t="s">
        <v>38</v>
      </c>
      <c r="J44" s="38"/>
    </row>
    <row r="45" spans="1:10" ht="14.25" x14ac:dyDescent="0.2">
      <c r="A45" s="33">
        <f>A41+Vorgaben!$D$3+Vorgaben!$D$5</f>
        <v>0.65416666666666634</v>
      </c>
      <c r="B45" s="34">
        <v>13</v>
      </c>
      <c r="C45" s="23" t="s">
        <v>36</v>
      </c>
      <c r="D45" s="35"/>
      <c r="E45" s="22" t="str">
        <f>A4</f>
        <v>SGM Boll</v>
      </c>
      <c r="F45" s="23" t="s">
        <v>37</v>
      </c>
      <c r="G45" s="36" t="str">
        <f>A5</f>
        <v>SGM Winterl./Straßberg</v>
      </c>
      <c r="H45" s="37"/>
      <c r="I45" s="23" t="s">
        <v>38</v>
      </c>
      <c r="J45" s="38"/>
    </row>
    <row r="46" spans="1:10" ht="14.25" x14ac:dyDescent="0.2">
      <c r="A46" s="33">
        <f>A45+Vorgaben!$D$3+Vorgaben!$D$5</f>
        <v>0.6618055555555552</v>
      </c>
      <c r="B46" s="34">
        <v>14</v>
      </c>
      <c r="C46" s="23" t="s">
        <v>36</v>
      </c>
      <c r="D46" s="35"/>
      <c r="E46" s="22" t="str">
        <f>A6</f>
        <v>TG Gönningen</v>
      </c>
      <c r="F46" s="23" t="s">
        <v>37</v>
      </c>
      <c r="G46" s="36" t="str">
        <f>A3</f>
        <v>VfL Pfullingen</v>
      </c>
      <c r="H46" s="37"/>
      <c r="I46" s="23" t="s">
        <v>38</v>
      </c>
      <c r="J46" s="38"/>
    </row>
    <row r="47" spans="1:10" ht="14.25" hidden="1" x14ac:dyDescent="0.2">
      <c r="A47" s="39">
        <f>A46+Vorgaben!$D$3+Vorgaben!$D$5</f>
        <v>0.66944444444444406</v>
      </c>
      <c r="B47" s="40">
        <v>25</v>
      </c>
      <c r="C47" s="41" t="s">
        <v>39</v>
      </c>
      <c r="D47" s="42"/>
      <c r="E47" s="43" t="str">
        <f>G4</f>
        <v>SGM Boll</v>
      </c>
      <c r="F47" s="41" t="s">
        <v>37</v>
      </c>
      <c r="G47" s="44" t="str">
        <f>G6</f>
        <v>TG Gönningen</v>
      </c>
      <c r="H47" s="45"/>
      <c r="I47" s="41" t="s">
        <v>38</v>
      </c>
      <c r="J47" s="46"/>
    </row>
    <row r="48" spans="1:10" ht="14.25" hidden="1" x14ac:dyDescent="0.2">
      <c r="A48" s="39">
        <f>A47+Vorgaben!$D$3+Vorgaben!$D$5</f>
        <v>0.67708333333333293</v>
      </c>
      <c r="B48" s="40">
        <v>26</v>
      </c>
      <c r="C48" s="41" t="s">
        <v>39</v>
      </c>
      <c r="D48" s="42"/>
      <c r="E48" s="43" t="str">
        <f>G7</f>
        <v>FC Rottenburg</v>
      </c>
      <c r="F48" s="41" t="s">
        <v>37</v>
      </c>
      <c r="G48" s="44" t="str">
        <f>G3</f>
        <v>VfL Pfullingen</v>
      </c>
      <c r="H48" s="45"/>
      <c r="I48" s="41" t="s">
        <v>38</v>
      </c>
      <c r="J48" s="46"/>
    </row>
    <row r="49" spans="1:10" ht="14.25" hidden="1" x14ac:dyDescent="0.2">
      <c r="A49" s="39">
        <f>A48+Vorgaben!$D$3+Vorgaben!$D$5</f>
        <v>0.68472222222222179</v>
      </c>
      <c r="B49" s="34">
        <v>36</v>
      </c>
      <c r="C49" s="23" t="s">
        <v>36</v>
      </c>
      <c r="E49" s="22" t="str">
        <f>A10</f>
        <v>9. MS Gr. A</v>
      </c>
      <c r="F49" s="23" t="s">
        <v>37</v>
      </c>
      <c r="G49" s="36" t="str">
        <f>A7</f>
        <v>FC Rottenburg</v>
      </c>
      <c r="H49" s="37"/>
      <c r="I49" s="23" t="s">
        <v>38</v>
      </c>
      <c r="J49" s="38"/>
    </row>
    <row r="50" spans="1:10" ht="14.25" x14ac:dyDescent="0.2">
      <c r="A50" s="33">
        <f>A46+Vorgaben!$D$3+Vorgaben!$D$5</f>
        <v>0.66944444444444406</v>
      </c>
      <c r="B50" s="34">
        <v>15</v>
      </c>
      <c r="C50" s="23" t="s">
        <v>36</v>
      </c>
      <c r="D50" s="35"/>
      <c r="E50" s="22" t="str">
        <f>A2</f>
        <v>TSG Tübingen 1</v>
      </c>
      <c r="F50" s="23" t="s">
        <v>37</v>
      </c>
      <c r="G50" s="36" t="str">
        <f>A5</f>
        <v>SGM Winterl./Straßberg</v>
      </c>
      <c r="H50" s="37"/>
      <c r="I50" s="23" t="s">
        <v>38</v>
      </c>
      <c r="J50" s="38"/>
    </row>
    <row r="51" spans="1:10" ht="14.25" x14ac:dyDescent="0.2">
      <c r="A51" s="33">
        <f>A50+Vorgaben!$D$3+Vorgaben!$D$5</f>
        <v>0.67708333333333293</v>
      </c>
      <c r="B51" s="34">
        <v>16</v>
      </c>
      <c r="C51" s="23" t="s">
        <v>36</v>
      </c>
      <c r="D51" s="35"/>
      <c r="E51" s="22" t="str">
        <f>A7</f>
        <v>FC Rottenburg</v>
      </c>
      <c r="F51" s="23" t="s">
        <v>37</v>
      </c>
      <c r="G51" s="36" t="str">
        <f>A6</f>
        <v>TG Gönningen</v>
      </c>
      <c r="H51" s="37"/>
      <c r="I51" s="23" t="s">
        <v>38</v>
      </c>
      <c r="J51" s="38"/>
    </row>
    <row r="52" spans="1:10" ht="14.25" hidden="1" x14ac:dyDescent="0.2">
      <c r="A52" s="39">
        <f>A51+Vorgaben!$D$3+Vorgaben!$D$5</f>
        <v>0.68472222222222179</v>
      </c>
      <c r="B52" s="40">
        <v>29</v>
      </c>
      <c r="C52" s="41" t="s">
        <v>39</v>
      </c>
      <c r="D52" s="42"/>
      <c r="E52" s="43" t="str">
        <f>G2</f>
        <v>TSG Tübingen 1</v>
      </c>
      <c r="F52" s="41" t="s">
        <v>37</v>
      </c>
      <c r="G52" s="44" t="str">
        <f>G8</f>
        <v>SGM Alb/Lauchert</v>
      </c>
      <c r="H52" s="45"/>
      <c r="I52" s="41" t="s">
        <v>38</v>
      </c>
      <c r="J52" s="46"/>
    </row>
    <row r="53" spans="1:10" ht="14.25" hidden="1" x14ac:dyDescent="0.2">
      <c r="A53" s="39">
        <f>A52+Vorgaben!$D$3+Vorgaben!$D$5</f>
        <v>0.69236111111111065</v>
      </c>
      <c r="B53" s="40">
        <v>30</v>
      </c>
      <c r="C53" s="41" t="s">
        <v>39</v>
      </c>
      <c r="D53" s="42"/>
      <c r="E53" s="43" t="str">
        <f>G5</f>
        <v>SGM Winterl./Straßberg</v>
      </c>
      <c r="F53" s="41" t="s">
        <v>37</v>
      </c>
      <c r="G53" s="44" t="str">
        <f>G4</f>
        <v>SGM Boll</v>
      </c>
      <c r="H53" s="45"/>
      <c r="I53" s="41" t="s">
        <v>38</v>
      </c>
      <c r="J53" s="46"/>
    </row>
    <row r="54" spans="1:10" ht="14.25" hidden="1" x14ac:dyDescent="0.2">
      <c r="A54" s="39">
        <f>A53+Vorgaben!$D$3+Vorgaben!$D$5</f>
        <v>0.69999999999999951</v>
      </c>
      <c r="B54" s="34">
        <v>41</v>
      </c>
      <c r="C54" s="23" t="s">
        <v>36</v>
      </c>
      <c r="E54" s="22" t="str">
        <f>A9</f>
        <v>8. MS Gr. A</v>
      </c>
      <c r="F54" s="23" t="s">
        <v>37</v>
      </c>
      <c r="G54" s="36" t="str">
        <f>A8</f>
        <v>SGM Alb/Lauchert</v>
      </c>
      <c r="H54" s="37"/>
      <c r="I54" s="23" t="s">
        <v>38</v>
      </c>
      <c r="J54" s="38"/>
    </row>
    <row r="55" spans="1:10" ht="14.25" hidden="1" x14ac:dyDescent="0.2">
      <c r="A55" s="33">
        <f>A54+Vorgaben!$D$3+Vorgaben!$D$5</f>
        <v>0.70763888888888837</v>
      </c>
      <c r="B55" s="34">
        <v>42</v>
      </c>
      <c r="C55" s="23" t="s">
        <v>36</v>
      </c>
      <c r="E55" s="22" t="str">
        <f>A10</f>
        <v>9. MS Gr. A</v>
      </c>
      <c r="F55" s="23" t="s">
        <v>37</v>
      </c>
      <c r="G55" s="36" t="str">
        <f>A4</f>
        <v>SGM Boll</v>
      </c>
      <c r="H55" s="37"/>
      <c r="I55" s="23" t="s">
        <v>38</v>
      </c>
      <c r="J55" s="38"/>
    </row>
    <row r="56" spans="1:10" ht="14.25" x14ac:dyDescent="0.2">
      <c r="A56" s="33">
        <f>A51+Vorgaben!$D$3+Vorgaben!$D$5</f>
        <v>0.68472222222222179</v>
      </c>
      <c r="B56" s="34">
        <v>17</v>
      </c>
      <c r="C56" s="23" t="s">
        <v>36</v>
      </c>
      <c r="D56" s="35"/>
      <c r="E56" s="22" t="str">
        <f>A4</f>
        <v>SGM Boll</v>
      </c>
      <c r="F56" s="23" t="s">
        <v>37</v>
      </c>
      <c r="G56" s="36" t="str">
        <f>A8</f>
        <v>SGM Alb/Lauchert</v>
      </c>
      <c r="H56" s="37"/>
      <c r="I56" s="23" t="s">
        <v>38</v>
      </c>
      <c r="J56" s="38"/>
    </row>
    <row r="57" spans="1:10" ht="14.25" x14ac:dyDescent="0.2">
      <c r="A57" s="33">
        <f>A56+Vorgaben!$D$3+Vorgaben!$D$5</f>
        <v>0.69236111111111065</v>
      </c>
      <c r="B57" s="34">
        <v>18</v>
      </c>
      <c r="C57" s="23" t="s">
        <v>36</v>
      </c>
      <c r="D57" s="35"/>
      <c r="E57" s="22" t="str">
        <f>A5</f>
        <v>SGM Winterl./Straßberg</v>
      </c>
      <c r="F57" s="23" t="s">
        <v>37</v>
      </c>
      <c r="G57" s="36" t="str">
        <f>A3</f>
        <v>VfL Pfullingen</v>
      </c>
      <c r="H57" s="37"/>
      <c r="I57" s="23" t="s">
        <v>38</v>
      </c>
      <c r="J57" s="38"/>
    </row>
    <row r="58" spans="1:10" ht="14.25" hidden="1" x14ac:dyDescent="0.2">
      <c r="A58" s="39">
        <f>A57+Vorgaben!$D$3+Vorgaben!$D$5</f>
        <v>0.69999999999999951</v>
      </c>
      <c r="B58" s="40">
        <v>32</v>
      </c>
      <c r="C58" s="41" t="s">
        <v>39</v>
      </c>
      <c r="D58" s="42"/>
      <c r="E58" s="43" t="str">
        <f>G8</f>
        <v>SGM Alb/Lauchert</v>
      </c>
      <c r="F58" s="41" t="s">
        <v>37</v>
      </c>
      <c r="G58" s="44" t="str">
        <f>G7</f>
        <v>FC Rottenburg</v>
      </c>
      <c r="H58" s="45"/>
      <c r="I58" s="41" t="s">
        <v>38</v>
      </c>
      <c r="J58" s="46"/>
    </row>
    <row r="59" spans="1:10" ht="14.25" hidden="1" x14ac:dyDescent="0.2">
      <c r="A59" s="39">
        <f>A58+Vorgaben!$D$3+Vorgaben!$D$5</f>
        <v>0.70763888888888837</v>
      </c>
      <c r="B59" s="40">
        <v>33</v>
      </c>
      <c r="C59" s="41" t="s">
        <v>39</v>
      </c>
      <c r="D59" s="42"/>
      <c r="E59" s="43" t="str">
        <f>G6</f>
        <v>TG Gönningen</v>
      </c>
      <c r="F59" s="41" t="s">
        <v>37</v>
      </c>
      <c r="G59" s="44" t="str">
        <f>G3</f>
        <v>VfL Pfullingen</v>
      </c>
      <c r="H59" s="45"/>
      <c r="I59" s="41" t="s">
        <v>38</v>
      </c>
      <c r="J59" s="46"/>
    </row>
    <row r="60" spans="1:10" ht="14.25" hidden="1" x14ac:dyDescent="0.2">
      <c r="A60" s="39">
        <f>A59+Vorgaben!$D$3+Vorgaben!$D$5</f>
        <v>0.71527777777777724</v>
      </c>
      <c r="B60" s="34">
        <v>47</v>
      </c>
      <c r="C60" s="23" t="s">
        <v>36</v>
      </c>
      <c r="E60" s="22" t="str">
        <f>A3</f>
        <v>VfL Pfullingen</v>
      </c>
      <c r="F60" s="23" t="s">
        <v>37</v>
      </c>
      <c r="G60" s="36" t="str">
        <f>A10</f>
        <v>9. MS Gr. A</v>
      </c>
      <c r="H60" s="37"/>
      <c r="I60" s="23" t="s">
        <v>38</v>
      </c>
      <c r="J60" s="38"/>
    </row>
    <row r="61" spans="1:10" ht="14.25" x14ac:dyDescent="0.2">
      <c r="A61" s="33">
        <f>A57+Vorgaben!$D$3+Vorgaben!$D$5</f>
        <v>0.69999999999999951</v>
      </c>
      <c r="B61" s="34">
        <v>19</v>
      </c>
      <c r="C61" s="23" t="s">
        <v>36</v>
      </c>
      <c r="D61" s="35"/>
      <c r="E61" s="22" t="str">
        <f>A2</f>
        <v>TSG Tübingen 1</v>
      </c>
      <c r="F61" s="23" t="s">
        <v>37</v>
      </c>
      <c r="G61" s="36" t="str">
        <f>A6</f>
        <v>TG Gönningen</v>
      </c>
      <c r="H61" s="37"/>
      <c r="I61" s="23" t="s">
        <v>38</v>
      </c>
      <c r="J61" s="38"/>
    </row>
    <row r="62" spans="1:10" ht="14.25" x14ac:dyDescent="0.2">
      <c r="A62" s="33">
        <f>A61+Vorgaben!$D$3+Vorgaben!$D$5</f>
        <v>0.70763888888888837</v>
      </c>
      <c r="B62" s="34">
        <v>20</v>
      </c>
      <c r="C62" s="23" t="s">
        <v>36</v>
      </c>
      <c r="D62" s="35"/>
      <c r="E62" s="22" t="str">
        <f>A8</f>
        <v>SGM Alb/Lauchert</v>
      </c>
      <c r="F62" s="23" t="s">
        <v>37</v>
      </c>
      <c r="G62" s="36" t="str">
        <f>A7</f>
        <v>FC Rottenburg</v>
      </c>
      <c r="H62" s="37"/>
      <c r="I62" s="23" t="s">
        <v>38</v>
      </c>
      <c r="J62" s="38"/>
    </row>
    <row r="63" spans="1:10" ht="14.25" hidden="1" x14ac:dyDescent="0.2">
      <c r="A63" s="39">
        <f>A62+Vorgaben!$D$3+Vorgaben!$D$5</f>
        <v>0.71527777777777724</v>
      </c>
      <c r="B63" s="40">
        <v>36</v>
      </c>
      <c r="C63" s="41" t="s">
        <v>39</v>
      </c>
      <c r="D63" s="42"/>
      <c r="E63" s="43" t="str">
        <f>G4</f>
        <v>SGM Boll</v>
      </c>
      <c r="F63" s="41" t="s">
        <v>37</v>
      </c>
      <c r="G63" s="44" t="str">
        <f>G7</f>
        <v>FC Rottenburg</v>
      </c>
      <c r="H63" s="45"/>
      <c r="I63" s="41" t="s">
        <v>38</v>
      </c>
      <c r="J63" s="46"/>
    </row>
    <row r="64" spans="1:10" ht="14.25" hidden="1" x14ac:dyDescent="0.2">
      <c r="A64" s="39">
        <f>A63+Vorgaben!$D$3+Vorgaben!$D$5</f>
        <v>0.7229166666666661</v>
      </c>
      <c r="B64" s="40">
        <v>37</v>
      </c>
      <c r="C64" s="41" t="s">
        <v>39</v>
      </c>
      <c r="D64" s="42"/>
      <c r="E64" s="43" t="str">
        <f>G6</f>
        <v>TG Gönningen</v>
      </c>
      <c r="F64" s="41" t="s">
        <v>37</v>
      </c>
      <c r="G64" s="44" t="str">
        <f>G2</f>
        <v>TSG Tübingen 1</v>
      </c>
      <c r="H64" s="45"/>
      <c r="I64" s="41" t="s">
        <v>38</v>
      </c>
      <c r="J64" s="46"/>
    </row>
    <row r="65" spans="1:10" ht="14.25" hidden="1" x14ac:dyDescent="0.2">
      <c r="A65" s="39">
        <f>A64+Vorgaben!$D$3+Vorgaben!$D$5</f>
        <v>0.73055555555555496</v>
      </c>
      <c r="B65" s="34">
        <v>51</v>
      </c>
      <c r="C65" s="23" t="s">
        <v>36</v>
      </c>
      <c r="E65" s="22" t="str">
        <f>A9</f>
        <v>8. MS Gr. A</v>
      </c>
      <c r="F65" s="23" t="s">
        <v>37</v>
      </c>
      <c r="G65" s="36" t="str">
        <f>A7</f>
        <v>FC Rottenburg</v>
      </c>
      <c r="H65" s="37"/>
      <c r="I65" s="23" t="s">
        <v>38</v>
      </c>
      <c r="J65" s="38"/>
    </row>
    <row r="66" spans="1:10" ht="14.25" x14ac:dyDescent="0.2">
      <c r="A66" s="33">
        <f>A62+Vorgaben!$D$3+Vorgaben!$D$5</f>
        <v>0.71527777777777724</v>
      </c>
      <c r="B66" s="34">
        <v>21</v>
      </c>
      <c r="C66" s="23" t="s">
        <v>36</v>
      </c>
      <c r="D66" s="35"/>
      <c r="E66" s="22" t="str">
        <f>A2</f>
        <v>TSG Tübingen 1</v>
      </c>
      <c r="F66" s="23" t="s">
        <v>37</v>
      </c>
      <c r="G66" s="36" t="str">
        <f>A4</f>
        <v>SGM Boll</v>
      </c>
      <c r="H66" s="37"/>
      <c r="I66" s="23" t="s">
        <v>38</v>
      </c>
      <c r="J66" s="38"/>
    </row>
    <row r="67" spans="1:10" ht="14.25" hidden="1" x14ac:dyDescent="0.2">
      <c r="A67" s="33">
        <f>A66+Vorgaben!$D$3+Vorgaben!$D$5</f>
        <v>0.7229166666666661</v>
      </c>
      <c r="B67" s="34">
        <v>40</v>
      </c>
      <c r="C67" s="23" t="s">
        <v>39</v>
      </c>
      <c r="D67" s="35"/>
      <c r="E67" s="22" t="str">
        <f>G5</f>
        <v>SGM Winterl./Straßberg</v>
      </c>
      <c r="F67" s="23" t="s">
        <v>37</v>
      </c>
      <c r="G67" s="36" t="str">
        <f>G8</f>
        <v>SGM Alb/Lauchert</v>
      </c>
      <c r="H67" s="37"/>
      <c r="I67" s="23" t="s">
        <v>38</v>
      </c>
      <c r="J67" s="38"/>
    </row>
    <row r="68" spans="1:10" ht="14.25" hidden="1" x14ac:dyDescent="0.2">
      <c r="A68" s="33">
        <f>A62+Vorgaben!$D$3+Vorgaben!$D$5</f>
        <v>0.71527777777777724</v>
      </c>
      <c r="B68" s="34">
        <v>56</v>
      </c>
      <c r="C68" s="23" t="s">
        <v>36</v>
      </c>
      <c r="E68" s="22" t="str">
        <f>A10</f>
        <v>9. MS Gr. A</v>
      </c>
      <c r="F68" s="23" t="s">
        <v>37</v>
      </c>
      <c r="G68" s="36" t="str">
        <f>A9</f>
        <v>8. MS Gr. A</v>
      </c>
      <c r="H68" s="37"/>
      <c r="I68" s="23" t="s">
        <v>38</v>
      </c>
      <c r="J68" s="38"/>
    </row>
    <row r="70" spans="1:10" ht="26.25" hidden="1" customHeight="1" x14ac:dyDescent="0.25">
      <c r="A70" s="47">
        <f>A67+Vorgaben!$D$3+Vorgaben!$D$5</f>
        <v>0.73055555555555496</v>
      </c>
      <c r="B70" s="33" t="s">
        <v>37</v>
      </c>
      <c r="C70" s="111">
        <v>0.67361111111111116</v>
      </c>
      <c r="D70" s="111"/>
      <c r="E70" s="36" t="s">
        <v>40</v>
      </c>
      <c r="F70" s="23"/>
      <c r="H70" s="23"/>
      <c r="J70" s="23"/>
    </row>
    <row r="71" spans="1:10" hidden="1" x14ac:dyDescent="0.2"/>
    <row r="72" spans="1:10" ht="33" hidden="1" customHeight="1" x14ac:dyDescent="0.2">
      <c r="A72" s="23"/>
      <c r="B72" s="21"/>
      <c r="C72" s="35"/>
      <c r="D72" s="35"/>
      <c r="E72" s="108" t="s">
        <v>41</v>
      </c>
      <c r="F72" s="108"/>
      <c r="G72" s="108"/>
      <c r="H72" s="23"/>
    </row>
    <row r="73" spans="1:10" ht="12.75" hidden="1" customHeight="1" x14ac:dyDescent="0.2">
      <c r="A73" s="33">
        <f>C70</f>
        <v>0.67361111111111116</v>
      </c>
      <c r="B73" s="23">
        <v>43</v>
      </c>
      <c r="C73" s="35"/>
      <c r="D73" s="35" t="s">
        <v>42</v>
      </c>
      <c r="E73" s="48" t="str">
        <f>IF(Rechnen!R3=0,"",'Gruppen-Tabellen'!B9)</f>
        <v/>
      </c>
      <c r="F73" s="23" t="s">
        <v>38</v>
      </c>
      <c r="G73" s="49" t="str">
        <f>IF(Rechnen!R17=0,"",'Gruppen-Tabellen'!B21)</f>
        <v/>
      </c>
      <c r="H73" s="50"/>
      <c r="I73" s="23" t="s">
        <v>38</v>
      </c>
      <c r="J73" s="51"/>
    </row>
    <row r="74" spans="1:10" hidden="1" x14ac:dyDescent="0.2">
      <c r="A74" s="52"/>
      <c r="B74" s="53"/>
      <c r="C74" s="35"/>
      <c r="D74" s="35"/>
      <c r="E74" s="54" t="s">
        <v>43</v>
      </c>
      <c r="F74" s="54"/>
      <c r="G74" s="54" t="s">
        <v>44</v>
      </c>
      <c r="H74" s="107"/>
      <c r="I74" s="107"/>
      <c r="J74" s="107"/>
    </row>
    <row r="75" spans="1:10" ht="21.75" hidden="1" customHeight="1" x14ac:dyDescent="0.2">
      <c r="A75" s="23"/>
      <c r="B75" s="21"/>
      <c r="C75" s="35"/>
      <c r="D75" s="35"/>
      <c r="E75" s="112" t="s">
        <v>45</v>
      </c>
      <c r="F75" s="112"/>
      <c r="G75" s="112"/>
      <c r="H75" s="23"/>
    </row>
    <row r="76" spans="1:10" ht="12.75" hidden="1" customHeight="1" x14ac:dyDescent="0.2">
      <c r="A76" s="33">
        <f>A73+Vorgaben!$D$3+Vorgaben!$D$7</f>
        <v>0.68402777777777779</v>
      </c>
      <c r="B76" s="23">
        <v>44</v>
      </c>
      <c r="C76" s="35"/>
      <c r="D76" s="35" t="s">
        <v>46</v>
      </c>
      <c r="E76" s="48" t="str">
        <f>IF(Rechnen!R3=0,"",'Gruppen-Tabellen'!B8)</f>
        <v/>
      </c>
      <c r="F76" s="23" t="s">
        <v>38</v>
      </c>
      <c r="G76" s="49" t="str">
        <f>IF(Rechnen!R17=0,"",'Gruppen-Tabellen'!B20)</f>
        <v/>
      </c>
      <c r="H76" s="50"/>
      <c r="I76" s="23" t="s">
        <v>38</v>
      </c>
      <c r="J76" s="51"/>
    </row>
    <row r="77" spans="1:10" hidden="1" x14ac:dyDescent="0.2">
      <c r="A77" s="52"/>
      <c r="B77" s="53"/>
      <c r="C77" s="35"/>
      <c r="D77" s="35"/>
      <c r="E77" s="54" t="s">
        <v>47</v>
      </c>
      <c r="F77" s="54"/>
      <c r="G77" s="54" t="s">
        <v>48</v>
      </c>
      <c r="H77" s="107"/>
      <c r="I77" s="107"/>
      <c r="J77" s="107"/>
    </row>
    <row r="78" spans="1:10" ht="21.75" hidden="1" customHeight="1" x14ac:dyDescent="0.2">
      <c r="A78" s="23"/>
      <c r="B78" s="21"/>
      <c r="C78" s="35"/>
      <c r="D78" s="35"/>
      <c r="E78" s="112" t="s">
        <v>49</v>
      </c>
      <c r="F78" s="112"/>
      <c r="G78" s="112"/>
      <c r="H78" s="23"/>
    </row>
    <row r="79" spans="1:10" ht="12.75" hidden="1" customHeight="1" x14ac:dyDescent="0.2">
      <c r="A79" s="33">
        <f>A76</f>
        <v>0.68402777777777779</v>
      </c>
      <c r="B79" s="23">
        <v>45</v>
      </c>
      <c r="C79" s="35"/>
      <c r="D79" s="35" t="s">
        <v>42</v>
      </c>
      <c r="E79" s="48" t="str">
        <f>IF(Rechnen!R3=0,"",'Gruppen-Tabellen'!B7)</f>
        <v/>
      </c>
      <c r="F79" s="23" t="s">
        <v>38</v>
      </c>
      <c r="G79" s="49" t="str">
        <f>IF(Rechnen!R17=0,"",'Gruppen-Tabellen'!B19)</f>
        <v/>
      </c>
      <c r="H79" s="50"/>
      <c r="I79" s="23" t="s">
        <v>38</v>
      </c>
      <c r="J79" s="51"/>
    </row>
    <row r="80" spans="1:10" hidden="1" x14ac:dyDescent="0.2">
      <c r="A80" s="52"/>
      <c r="B80" s="53"/>
      <c r="C80" s="35"/>
      <c r="D80" s="35"/>
      <c r="E80" s="54" t="s">
        <v>50</v>
      </c>
      <c r="F80" s="54"/>
      <c r="G80" s="54" t="s">
        <v>51</v>
      </c>
      <c r="H80" s="107"/>
      <c r="I80" s="107"/>
      <c r="J80" s="107"/>
    </row>
    <row r="81" spans="1:10" ht="28.5" hidden="1" customHeight="1" x14ac:dyDescent="0.25">
      <c r="A81" s="23"/>
      <c r="B81" s="21"/>
      <c r="C81" s="35"/>
      <c r="D81" s="35"/>
      <c r="E81" s="110" t="s">
        <v>52</v>
      </c>
      <c r="F81" s="110"/>
      <c r="G81" s="110"/>
      <c r="H81" s="23"/>
    </row>
    <row r="82" spans="1:10" hidden="1" x14ac:dyDescent="0.2"/>
    <row r="83" spans="1:10" ht="12.75" hidden="1" customHeight="1" x14ac:dyDescent="0.2">
      <c r="A83" s="33">
        <f>C70</f>
        <v>0.67361111111111116</v>
      </c>
      <c r="B83" s="23">
        <v>41</v>
      </c>
      <c r="C83" s="35"/>
      <c r="D83" s="55"/>
      <c r="E83" s="48" t="str">
        <f>IF(Rechnen!R3=0,"",'Gruppen-Tabellen'!B3)</f>
        <v/>
      </c>
      <c r="F83" s="23" t="s">
        <v>38</v>
      </c>
      <c r="G83" s="49" t="str">
        <f>IF(Rechnen!R17=0,"",'Gruppen-Tabellen'!B18)</f>
        <v/>
      </c>
      <c r="H83" s="50"/>
      <c r="I83" s="23" t="s">
        <v>38</v>
      </c>
      <c r="J83" s="51"/>
    </row>
    <row r="84" spans="1:10" hidden="1" x14ac:dyDescent="0.2">
      <c r="A84" s="52"/>
      <c r="B84" s="53"/>
      <c r="C84" s="35"/>
      <c r="D84" s="55"/>
      <c r="E84" s="54" t="s">
        <v>53</v>
      </c>
      <c r="F84" s="54"/>
      <c r="G84" s="54" t="s">
        <v>54</v>
      </c>
      <c r="H84" s="107"/>
      <c r="I84" s="107"/>
      <c r="J84" s="107"/>
    </row>
    <row r="85" spans="1:10" hidden="1" x14ac:dyDescent="0.2">
      <c r="A85" s="52"/>
      <c r="B85" s="21"/>
      <c r="C85" s="35"/>
      <c r="D85" s="55"/>
      <c r="F85" s="23"/>
      <c r="G85" s="22"/>
    </row>
    <row r="86" spans="1:10" ht="14.25" hidden="1" x14ac:dyDescent="0.2">
      <c r="A86" s="33">
        <f>A83+Vorgaben!$D$3+Vorgaben!$D$7</f>
        <v>0.68402777777777779</v>
      </c>
      <c r="B86" s="23">
        <f>B83+1</f>
        <v>42</v>
      </c>
      <c r="C86" s="35"/>
      <c r="D86" s="55"/>
      <c r="E86" s="48" t="str">
        <f>IF(Rechnen!R17=0,"",'Gruppen-Tabellen'!B4)</f>
        <v/>
      </c>
      <c r="F86" s="23" t="s">
        <v>38</v>
      </c>
      <c r="G86" s="49" t="str">
        <f>IF(Rechnen!R3=0,"",'Gruppen-Tabellen'!B17)</f>
        <v/>
      </c>
      <c r="H86" s="50"/>
      <c r="I86" s="23" t="s">
        <v>38</v>
      </c>
      <c r="J86" s="51"/>
    </row>
    <row r="87" spans="1:10" hidden="1" x14ac:dyDescent="0.2">
      <c r="A87" s="52"/>
      <c r="B87" s="53"/>
      <c r="C87" s="35"/>
      <c r="D87" s="55"/>
      <c r="E87" s="54" t="s">
        <v>55</v>
      </c>
      <c r="F87" s="54"/>
      <c r="G87" s="54" t="s">
        <v>56</v>
      </c>
      <c r="H87" s="107"/>
      <c r="I87" s="107"/>
      <c r="J87" s="107"/>
    </row>
    <row r="88" spans="1:10" hidden="1" x14ac:dyDescent="0.2">
      <c r="A88" s="52"/>
      <c r="B88" s="21"/>
      <c r="C88" s="35"/>
      <c r="D88" s="55"/>
      <c r="F88" s="23"/>
      <c r="G88" s="22"/>
    </row>
    <row r="89" spans="1:10" ht="12.75" hidden="1" customHeight="1" x14ac:dyDescent="0.2">
      <c r="A89" s="33">
        <f>A86+Vorgaben!$D$3+Vorgaben!$D$7</f>
        <v>0.69444444444444442</v>
      </c>
      <c r="B89" s="23">
        <f>B86+1</f>
        <v>43</v>
      </c>
      <c r="C89" s="35"/>
      <c r="D89" s="55"/>
      <c r="E89" s="48" t="str">
        <f>IF(Rechnen!R3=0,"",'Gruppen-Tabellen'!B5)</f>
        <v/>
      </c>
      <c r="F89" s="23" t="s">
        <v>38</v>
      </c>
      <c r="G89" s="49" t="str">
        <f>IF(Rechnen!R17=0,"",'Gruppen-Tabellen'!B16)</f>
        <v/>
      </c>
      <c r="H89" s="50"/>
      <c r="I89" s="23" t="s">
        <v>38</v>
      </c>
      <c r="J89" s="51"/>
    </row>
    <row r="90" spans="1:10" hidden="1" x14ac:dyDescent="0.2">
      <c r="A90" s="52"/>
      <c r="B90" s="53"/>
      <c r="C90" s="35"/>
      <c r="D90" s="55"/>
      <c r="E90" s="54" t="s">
        <v>57</v>
      </c>
      <c r="F90" s="54"/>
      <c r="G90" s="54" t="s">
        <v>58</v>
      </c>
      <c r="H90" s="107"/>
      <c r="I90" s="107"/>
      <c r="J90" s="107"/>
    </row>
    <row r="91" spans="1:10" hidden="1" x14ac:dyDescent="0.2">
      <c r="A91" s="52"/>
      <c r="B91" s="21"/>
      <c r="C91" s="35"/>
      <c r="D91" s="55"/>
      <c r="F91" s="23"/>
      <c r="G91" s="22"/>
    </row>
    <row r="92" spans="1:10" ht="12.75" hidden="1" customHeight="1" x14ac:dyDescent="0.2">
      <c r="A92" s="33">
        <f>A89+Vorgaben!$D$3+Vorgaben!$D$7</f>
        <v>0.70486111111111105</v>
      </c>
      <c r="B92" s="23">
        <f>B89+1</f>
        <v>44</v>
      </c>
      <c r="C92" s="35"/>
      <c r="D92" s="55"/>
      <c r="E92" s="48" t="str">
        <f>IF(Rechnen!R3=0,"",'Gruppen-Tabellen'!B6)</f>
        <v/>
      </c>
      <c r="F92" s="23" t="s">
        <v>38</v>
      </c>
      <c r="G92" s="49" t="str">
        <f>IF(Rechnen!R17=0,"",'Gruppen-Tabellen'!B15)</f>
        <v/>
      </c>
      <c r="H92" s="50"/>
      <c r="I92" s="23" t="s">
        <v>38</v>
      </c>
      <c r="J92" s="51"/>
    </row>
    <row r="93" spans="1:10" hidden="1" x14ac:dyDescent="0.2">
      <c r="A93" s="52"/>
      <c r="B93" s="53"/>
      <c r="C93" s="35"/>
      <c r="D93" s="35"/>
      <c r="E93" s="54" t="s">
        <v>59</v>
      </c>
      <c r="F93" s="54"/>
      <c r="G93" s="54" t="s">
        <v>60</v>
      </c>
      <c r="H93" s="107"/>
      <c r="I93" s="107"/>
      <c r="J93" s="107"/>
    </row>
    <row r="94" spans="1:10" ht="33" hidden="1" customHeight="1" x14ac:dyDescent="0.2">
      <c r="A94" s="23"/>
      <c r="B94" s="21"/>
      <c r="C94" s="35"/>
      <c r="D94" s="35"/>
      <c r="E94" s="108" t="s">
        <v>61</v>
      </c>
      <c r="F94" s="108"/>
      <c r="G94" s="108"/>
      <c r="H94" s="23"/>
    </row>
    <row r="95" spans="1:10" ht="12.75" hidden="1" customHeight="1" x14ac:dyDescent="0.2">
      <c r="A95" s="33">
        <f>A92+Vorgaben!$D$3+Vorgaben!$D$7</f>
        <v>0.71527777777777768</v>
      </c>
      <c r="B95" s="23">
        <f>B92+1</f>
        <v>45</v>
      </c>
      <c r="C95" s="35"/>
      <c r="D95" s="56"/>
      <c r="E95" s="57" t="str">
        <f>IF(OR(H83="",J83=""),"",IF(H83&lt;J83,E83,IF(H83&gt;=J83,G83)))</f>
        <v/>
      </c>
      <c r="F95" s="23" t="s">
        <v>38</v>
      </c>
      <c r="G95" s="58" t="str">
        <f>IF(OR(H86="",J86=""),"",IF(H86&lt;J86,E86,IF(H86&gt;=J86,G86)))</f>
        <v/>
      </c>
      <c r="H95" s="50"/>
      <c r="I95" s="23" t="s">
        <v>38</v>
      </c>
      <c r="J95" s="51"/>
    </row>
    <row r="96" spans="1:10" hidden="1" x14ac:dyDescent="0.2">
      <c r="A96" s="23"/>
      <c r="B96" s="24"/>
      <c r="C96" s="35"/>
      <c r="D96" s="56"/>
      <c r="E96" s="54" t="s">
        <v>62</v>
      </c>
      <c r="F96" s="54"/>
      <c r="G96" s="54" t="s">
        <v>63</v>
      </c>
      <c r="H96" s="107"/>
      <c r="I96" s="107"/>
      <c r="J96" s="107"/>
    </row>
    <row r="97" spans="1:10" ht="33" hidden="1" customHeight="1" x14ac:dyDescent="0.2">
      <c r="A97" s="23"/>
      <c r="B97" s="21"/>
      <c r="C97" s="35"/>
      <c r="D97" s="56"/>
      <c r="E97" s="108" t="s">
        <v>64</v>
      </c>
      <c r="F97" s="108"/>
      <c r="G97" s="108"/>
      <c r="H97" s="23"/>
    </row>
    <row r="98" spans="1:10" ht="12.75" hidden="1" customHeight="1" x14ac:dyDescent="0.2">
      <c r="A98" s="33">
        <f>A95+Vorgaben!$D$3+Vorgaben!$D$7</f>
        <v>0.72569444444444431</v>
      </c>
      <c r="B98" s="23">
        <f>B95+1</f>
        <v>46</v>
      </c>
      <c r="C98" s="35"/>
      <c r="D98" s="56"/>
      <c r="E98" s="57" t="str">
        <f>IF(OR(H89="",J89=""),"",IF(H89&lt;J89,E89,IF(H89&gt;=J89,G89)))</f>
        <v/>
      </c>
      <c r="F98" s="23" t="s">
        <v>38</v>
      </c>
      <c r="G98" s="58" t="str">
        <f>IF(OR(H92="",J92=""),"",IF(H92&lt;J92,E92,IF(H92&gt;=J92,G92)))</f>
        <v/>
      </c>
      <c r="H98" s="50"/>
      <c r="I98" s="23" t="s">
        <v>38</v>
      </c>
      <c r="J98" s="51"/>
    </row>
    <row r="99" spans="1:10" hidden="1" x14ac:dyDescent="0.2">
      <c r="A99" s="23"/>
      <c r="B99" s="24"/>
      <c r="C99" s="35"/>
      <c r="D99" s="56"/>
      <c r="E99" s="54" t="s">
        <v>65</v>
      </c>
      <c r="F99" s="54"/>
      <c r="G99" s="54" t="s">
        <v>66</v>
      </c>
      <c r="H99" s="107"/>
      <c r="I99" s="107"/>
      <c r="J99" s="107"/>
    </row>
    <row r="100" spans="1:10" ht="32.450000000000003" hidden="1" customHeight="1" x14ac:dyDescent="0.2">
      <c r="A100" s="52"/>
      <c r="B100" s="21"/>
      <c r="C100" s="35"/>
      <c r="D100" s="59"/>
      <c r="E100" s="108" t="s">
        <v>67</v>
      </c>
      <c r="F100" s="108"/>
      <c r="G100" s="108"/>
      <c r="H100" s="23"/>
    </row>
    <row r="101" spans="1:10" ht="12" hidden="1" customHeight="1" x14ac:dyDescent="0.2">
      <c r="A101" s="33">
        <f>A98+Vorgaben!$D$3+Vorgaben!$D$7</f>
        <v>0.73611111111111094</v>
      </c>
      <c r="B101" s="23">
        <f>B98+1</f>
        <v>47</v>
      </c>
      <c r="C101" s="35"/>
      <c r="D101" s="56"/>
      <c r="E101" s="57" t="str">
        <f>IF(OR(H83="",J83=""),"",IF(H83&lt;J83,G83,IF(H83&gt;=J83,E83)))</f>
        <v/>
      </c>
      <c r="F101" s="23" t="s">
        <v>38</v>
      </c>
      <c r="G101" s="58" t="str">
        <f>IF(OR(H86="",J86=""),"",IF(H86&lt;J86,G86,IF(H86&gt;=J86,E86)))</f>
        <v/>
      </c>
      <c r="H101" s="50"/>
      <c r="I101" s="23" t="s">
        <v>38</v>
      </c>
      <c r="J101" s="51"/>
    </row>
    <row r="102" spans="1:10" hidden="1" x14ac:dyDescent="0.2">
      <c r="A102" s="52"/>
      <c r="B102" s="21"/>
      <c r="D102" s="60"/>
      <c r="E102" s="54" t="s">
        <v>68</v>
      </c>
      <c r="F102" s="54"/>
      <c r="G102" s="54" t="s">
        <v>69</v>
      </c>
      <c r="H102" s="107"/>
      <c r="I102" s="107"/>
      <c r="J102" s="107"/>
    </row>
    <row r="103" spans="1:10" hidden="1" x14ac:dyDescent="0.2">
      <c r="A103" s="52"/>
      <c r="B103" s="21"/>
      <c r="C103" s="35"/>
      <c r="D103" s="56"/>
      <c r="F103" s="23"/>
      <c r="G103" s="22"/>
    </row>
    <row r="104" spans="1:10" ht="12" hidden="1" customHeight="1" x14ac:dyDescent="0.2">
      <c r="A104" s="33">
        <f>A101</f>
        <v>0.73611111111111094</v>
      </c>
      <c r="B104" s="23">
        <f>B101+1</f>
        <v>48</v>
      </c>
      <c r="C104" s="35"/>
      <c r="D104" s="56"/>
      <c r="E104" s="57" t="str">
        <f>IF(OR(H89="",J89=""),"",IF(H89&lt;J89,G89,IF(H89&gt;=J89,E89)))</f>
        <v/>
      </c>
      <c r="F104" s="23" t="s">
        <v>38</v>
      </c>
      <c r="G104" s="58" t="str">
        <f>IF(OR(H92="",J92=""),"",IF(H92&lt;J92,G92,IF(H92&gt;=J92,E92)))</f>
        <v/>
      </c>
      <c r="H104" s="50"/>
      <c r="I104" s="23" t="s">
        <v>38</v>
      </c>
      <c r="J104" s="51"/>
    </row>
    <row r="105" spans="1:10" hidden="1" x14ac:dyDescent="0.2">
      <c r="A105" s="52"/>
      <c r="B105" s="21"/>
      <c r="D105" s="60"/>
      <c r="E105" s="54" t="s">
        <v>70</v>
      </c>
      <c r="F105" s="54"/>
      <c r="G105" s="54" t="s">
        <v>71</v>
      </c>
      <c r="H105" s="107"/>
      <c r="I105" s="107"/>
      <c r="J105" s="107"/>
    </row>
    <row r="106" spans="1:10" ht="33" hidden="1" customHeight="1" x14ac:dyDescent="0.2">
      <c r="A106" s="23"/>
      <c r="B106" s="21"/>
      <c r="C106" s="35"/>
      <c r="D106" s="56"/>
      <c r="E106" s="108" t="s">
        <v>72</v>
      </c>
      <c r="F106" s="108"/>
      <c r="G106" s="108"/>
      <c r="H106" s="23"/>
    </row>
    <row r="107" spans="1:10" ht="12.75" hidden="1" customHeight="1" x14ac:dyDescent="0.2">
      <c r="A107" s="33">
        <f>A104+Vorgaben!$D$3+Vorgaben!$D$7</f>
        <v>0.74652777777777757</v>
      </c>
      <c r="B107" s="23">
        <f>B104+1</f>
        <v>49</v>
      </c>
      <c r="C107" s="35"/>
      <c r="D107" s="56"/>
      <c r="E107" s="57" t="str">
        <f>IF(OR(H95="",J95=""),"",IF(H95&lt;J95,E95,IF(H95&gt;=J95,G95)))</f>
        <v/>
      </c>
      <c r="F107" s="23" t="s">
        <v>38</v>
      </c>
      <c r="G107" s="61" t="str">
        <f>IF(OR(H98="",J98=""),"",IF(H98&lt;J98,E98,IF(H98&gt;=J98,G98)))</f>
        <v/>
      </c>
      <c r="H107" s="50"/>
      <c r="I107" s="23" t="s">
        <v>38</v>
      </c>
      <c r="J107" s="51"/>
    </row>
    <row r="108" spans="1:10" hidden="1" x14ac:dyDescent="0.2">
      <c r="A108" s="23"/>
      <c r="B108" s="24"/>
      <c r="C108" s="35"/>
      <c r="D108" s="56"/>
      <c r="E108" s="54" t="s">
        <v>73</v>
      </c>
      <c r="F108" s="54"/>
      <c r="G108" s="54" t="s">
        <v>74</v>
      </c>
      <c r="H108" s="107"/>
      <c r="I108" s="107"/>
      <c r="J108" s="107"/>
    </row>
    <row r="109" spans="1:10" ht="20.45" hidden="1" customHeight="1" x14ac:dyDescent="0.2">
      <c r="A109" s="52"/>
      <c r="B109" s="21"/>
      <c r="C109" s="35"/>
      <c r="D109" s="59"/>
      <c r="E109" s="108" t="s">
        <v>75</v>
      </c>
      <c r="F109" s="108"/>
      <c r="G109" s="108"/>
      <c r="H109" s="23"/>
    </row>
    <row r="110" spans="1:10" ht="12" hidden="1" customHeight="1" x14ac:dyDescent="0.2">
      <c r="A110" s="33">
        <f>A107+Vorgaben!$D$3+Vorgaben!$D$7</f>
        <v>0.7569444444444442</v>
      </c>
      <c r="B110" s="23">
        <f>B107+1</f>
        <v>50</v>
      </c>
      <c r="C110" s="35"/>
      <c r="D110" s="56"/>
      <c r="E110" s="57" t="str">
        <f>IF(OR(H95="",J95=""),"",IF(H95&lt;J95,G95,IF(H95&gt;=J95,E95)))</f>
        <v/>
      </c>
      <c r="F110" s="23" t="s">
        <v>38</v>
      </c>
      <c r="G110" s="61" t="str">
        <f>IF(OR(H98="",J98=""),"",IF(H98&lt;J98,G98,IF(H98&gt;=J98,E98)))</f>
        <v/>
      </c>
      <c r="H110" s="50"/>
      <c r="I110" s="23" t="s">
        <v>38</v>
      </c>
      <c r="J110" s="51"/>
    </row>
    <row r="111" spans="1:10" hidden="1" x14ac:dyDescent="0.2">
      <c r="A111" s="52"/>
      <c r="B111" s="21"/>
      <c r="D111" s="60"/>
      <c r="E111" s="54" t="s">
        <v>76</v>
      </c>
      <c r="F111" s="54"/>
      <c r="G111" s="54" t="s">
        <v>77</v>
      </c>
      <c r="H111" s="107"/>
      <c r="I111" s="107"/>
      <c r="J111" s="107"/>
    </row>
    <row r="112" spans="1:10" ht="33" hidden="1" customHeight="1" x14ac:dyDescent="0.2">
      <c r="A112" s="23"/>
      <c r="B112" s="21"/>
      <c r="C112" s="35"/>
      <c r="D112" s="56"/>
      <c r="E112" s="108" t="s">
        <v>78</v>
      </c>
      <c r="F112" s="108"/>
      <c r="G112" s="108"/>
      <c r="H112" s="23"/>
    </row>
    <row r="113" spans="1:10" ht="12.75" hidden="1" customHeight="1" x14ac:dyDescent="0.2">
      <c r="A113" s="33">
        <f>A110+Vorgaben!$D$3+Vorgaben!$D$7</f>
        <v>0.76736111111111083</v>
      </c>
      <c r="B113" s="23">
        <f>B110+1</f>
        <v>51</v>
      </c>
      <c r="C113" s="35"/>
      <c r="D113" s="56"/>
      <c r="E113" s="57" t="str">
        <f>IF(OR(H101="",J101=""),"",IF(H101&lt;J101,E101,IF(H101&gt;=J101,G101)))</f>
        <v/>
      </c>
      <c r="F113" s="23" t="s">
        <v>38</v>
      </c>
      <c r="G113" s="61" t="str">
        <f>IF(OR(H104="",J104=""),"",IF(H104&lt;J104,E104,IF(H104&gt;=J104,G104)))</f>
        <v/>
      </c>
      <c r="H113" s="50"/>
      <c r="I113" s="23" t="s">
        <v>38</v>
      </c>
      <c r="J113" s="51"/>
    </row>
    <row r="114" spans="1:10" hidden="1" x14ac:dyDescent="0.2">
      <c r="A114" s="23"/>
      <c r="B114" s="24"/>
      <c r="C114" s="35"/>
      <c r="D114" s="56"/>
      <c r="E114" s="54" t="s">
        <v>79</v>
      </c>
      <c r="F114" s="54"/>
      <c r="G114" s="54" t="s">
        <v>80</v>
      </c>
      <c r="H114" s="107"/>
      <c r="I114" s="107"/>
      <c r="J114" s="107"/>
    </row>
    <row r="115" spans="1:10" ht="25.5" hidden="1" customHeight="1" x14ac:dyDescent="0.2">
      <c r="A115" s="52"/>
      <c r="B115" s="21"/>
      <c r="C115" s="35"/>
      <c r="D115" s="59"/>
      <c r="E115" s="108" t="s">
        <v>81</v>
      </c>
      <c r="F115" s="108"/>
      <c r="G115" s="108"/>
      <c r="H115" s="23"/>
    </row>
    <row r="116" spans="1:10" ht="12" hidden="1" customHeight="1" x14ac:dyDescent="0.2">
      <c r="A116" s="33">
        <f>A113+Vorgaben!$D$3+Vorgaben!$D$7</f>
        <v>0.77777777777777746</v>
      </c>
      <c r="B116" s="23">
        <f>B113+1</f>
        <v>52</v>
      </c>
      <c r="C116" s="35"/>
      <c r="D116" s="56"/>
      <c r="E116" s="57" t="str">
        <f>IF(OR(H101="",J101=""),"",IF(H101&lt;J101,G101,IF(H101&gt;=J101,E101)))</f>
        <v/>
      </c>
      <c r="F116" s="23" t="s">
        <v>38</v>
      </c>
      <c r="G116" s="61" t="str">
        <f>IF(OR(H104="",J104=""),"",IF(H104&lt;J104,G104,IF(H104&gt;=J104,E104)))</f>
        <v/>
      </c>
      <c r="H116" s="50"/>
      <c r="I116" s="23" t="s">
        <v>38</v>
      </c>
      <c r="J116" s="51"/>
    </row>
    <row r="117" spans="1:10" hidden="1" x14ac:dyDescent="0.2">
      <c r="A117" s="52"/>
      <c r="B117" s="21"/>
      <c r="E117" s="54" t="s">
        <v>82</v>
      </c>
      <c r="F117" s="54"/>
      <c r="G117" s="54" t="s">
        <v>83</v>
      </c>
      <c r="H117" s="107"/>
      <c r="I117" s="107"/>
      <c r="J117" s="107"/>
    </row>
    <row r="118" spans="1:10" ht="17.45" customHeight="1" x14ac:dyDescent="0.2">
      <c r="A118" s="109" t="s">
        <v>84</v>
      </c>
      <c r="B118" s="109"/>
      <c r="C118" s="109"/>
      <c r="D118" s="109"/>
    </row>
    <row r="119" spans="1:10" ht="17.100000000000001" customHeight="1" x14ac:dyDescent="0.25">
      <c r="A119" s="60"/>
      <c r="B119" s="60"/>
      <c r="C119" s="60"/>
      <c r="D119" s="62" t="s">
        <v>85</v>
      </c>
      <c r="E119" s="106" t="str">
        <f>IF(OR(H66="",J66=""),"",'Gruppen-Tabellen'!B3)</f>
        <v/>
      </c>
      <c r="F119" s="106"/>
      <c r="G119" s="106"/>
    </row>
    <row r="120" spans="1:10" ht="17.100000000000001" customHeight="1" x14ac:dyDescent="0.25">
      <c r="A120" s="60"/>
      <c r="B120" s="60"/>
      <c r="C120" s="60"/>
      <c r="D120" s="62" t="s">
        <v>86</v>
      </c>
      <c r="E120" s="106" t="str">
        <f>IF(OR(H66="",J66=""),"",'Gruppen-Tabellen'!B4)</f>
        <v/>
      </c>
      <c r="F120" s="106"/>
      <c r="G120" s="106"/>
    </row>
    <row r="121" spans="1:10" ht="17.100000000000001" customHeight="1" x14ac:dyDescent="0.25">
      <c r="A121" s="60"/>
      <c r="B121" s="60"/>
      <c r="C121" s="60"/>
      <c r="D121" s="62" t="s">
        <v>87</v>
      </c>
      <c r="E121" s="106" t="str">
        <f>IF(OR(H66="",J66=""),"",'Gruppen-Tabellen'!B5)</f>
        <v/>
      </c>
      <c r="F121" s="106"/>
      <c r="G121" s="106"/>
    </row>
    <row r="122" spans="1:10" ht="17.100000000000001" customHeight="1" x14ac:dyDescent="0.25">
      <c r="A122" s="60"/>
      <c r="B122" s="60"/>
      <c r="C122" s="60"/>
      <c r="D122" s="62" t="s">
        <v>88</v>
      </c>
      <c r="E122" s="106" t="str">
        <f>IF(OR(H66="",J66=""),"",'Gruppen-Tabellen'!B6)</f>
        <v/>
      </c>
      <c r="F122" s="106"/>
      <c r="G122" s="106"/>
    </row>
    <row r="123" spans="1:10" ht="17.100000000000001" customHeight="1" x14ac:dyDescent="0.25">
      <c r="A123" s="60"/>
      <c r="B123" s="60"/>
      <c r="C123" s="60"/>
      <c r="D123" s="62" t="s">
        <v>89</v>
      </c>
      <c r="E123" s="106" t="str">
        <f>IF(OR(H66="",J66=""),"",'Gruppen-Tabellen'!B7)</f>
        <v/>
      </c>
      <c r="F123" s="106"/>
      <c r="G123" s="106"/>
    </row>
    <row r="124" spans="1:10" ht="17.100000000000001" customHeight="1" x14ac:dyDescent="0.25">
      <c r="A124" s="60"/>
      <c r="B124" s="60"/>
      <c r="C124" s="60"/>
      <c r="D124" s="62" t="s">
        <v>90</v>
      </c>
      <c r="E124" s="106" t="str">
        <f>IF(OR(H66="",J66=""),"",'Gruppen-Tabellen'!B8)</f>
        <v/>
      </c>
      <c r="F124" s="106"/>
      <c r="G124" s="106"/>
    </row>
    <row r="125" spans="1:10" ht="17.100000000000001" customHeight="1" x14ac:dyDescent="0.25">
      <c r="A125" s="60"/>
      <c r="B125" s="60"/>
      <c r="C125" s="60"/>
      <c r="D125" s="62" t="s">
        <v>91</v>
      </c>
      <c r="E125" s="106" t="str">
        <f>IF(OR(H66="",J66=""),"",'Gruppen-Tabellen'!B9)</f>
        <v/>
      </c>
      <c r="F125" s="106"/>
      <c r="G125" s="106"/>
    </row>
    <row r="126" spans="1:10" ht="17.100000000000001" hidden="1" customHeight="1" x14ac:dyDescent="0.25">
      <c r="A126" s="60"/>
      <c r="B126" s="60"/>
      <c r="C126" s="60"/>
      <c r="D126" s="62" t="s">
        <v>92</v>
      </c>
      <c r="E126" s="106" t="str">
        <f>IF(OR(H68="",J68=""),"",'Gruppen-Tabellen'!B9)</f>
        <v/>
      </c>
      <c r="F126" s="106"/>
      <c r="G126" s="106"/>
    </row>
    <row r="127" spans="1:10" ht="17.100000000000001" hidden="1" customHeight="1" x14ac:dyDescent="0.25">
      <c r="A127" s="60"/>
      <c r="B127" s="60"/>
      <c r="C127" s="60"/>
      <c r="D127" s="62" t="s">
        <v>93</v>
      </c>
      <c r="E127" s="106" t="str">
        <f>IF(OR(H79="",J79=""),"",IF(H79&lt;J79,G79,IF(H79&gt;=J79,E79)))</f>
        <v/>
      </c>
      <c r="F127" s="106"/>
      <c r="G127" s="106"/>
    </row>
    <row r="128" spans="1:10" ht="17.100000000000001" hidden="1" customHeight="1" x14ac:dyDescent="0.25">
      <c r="A128" s="60"/>
      <c r="B128" s="60"/>
      <c r="C128" s="60"/>
      <c r="D128" s="62" t="s">
        <v>94</v>
      </c>
      <c r="E128" s="106" t="str">
        <f>IF(OR(H79="",J79=""),"",IF(H79&lt;J79,E79,IF(H79&gt;=J79,G79)))</f>
        <v/>
      </c>
      <c r="F128" s="106"/>
      <c r="G128" s="106"/>
    </row>
    <row r="129" spans="1:7" ht="17.100000000000001" hidden="1" customHeight="1" x14ac:dyDescent="0.25">
      <c r="A129" s="60"/>
      <c r="B129" s="60"/>
      <c r="C129" s="60"/>
      <c r="D129" s="62" t="s">
        <v>95</v>
      </c>
      <c r="E129" s="106" t="str">
        <f>IF(OR(H76="",J76=""),"",IF(H76&lt;J76,G76,IF(H76&gt;=J76,E76)))</f>
        <v/>
      </c>
      <c r="F129" s="106"/>
      <c r="G129" s="106"/>
    </row>
    <row r="130" spans="1:7" ht="17.100000000000001" hidden="1" customHeight="1" x14ac:dyDescent="0.25">
      <c r="A130" s="60"/>
      <c r="B130" s="60"/>
      <c r="C130" s="60"/>
      <c r="D130" s="62" t="s">
        <v>96</v>
      </c>
      <c r="E130" s="106" t="str">
        <f>IF(OR(H76="",J76=""),"",IF(H76&lt;J76,E76,IF(H76&gt;=J76,G76)))</f>
        <v/>
      </c>
      <c r="F130" s="106"/>
      <c r="G130" s="106"/>
    </row>
    <row r="131" spans="1:7" ht="17.100000000000001" hidden="1" customHeight="1" x14ac:dyDescent="0.25">
      <c r="A131" s="60"/>
      <c r="B131" s="60"/>
      <c r="C131" s="60"/>
      <c r="D131" s="62" t="s">
        <v>97</v>
      </c>
      <c r="E131" s="106" t="str">
        <f>IF(OR(H73="",J73=""),"",IF(H73&lt;J73,G73,IF(H73&gt;=J73,E73)))</f>
        <v/>
      </c>
      <c r="F131" s="106"/>
      <c r="G131" s="106"/>
    </row>
    <row r="132" spans="1:7" ht="17.100000000000001" hidden="1" customHeight="1" x14ac:dyDescent="0.25">
      <c r="A132" s="60"/>
      <c r="B132" s="60"/>
      <c r="C132" s="60"/>
      <c r="D132" s="62" t="s">
        <v>98</v>
      </c>
      <c r="E132" s="106" t="str">
        <f>IF(OR(H73="",J73=""),"",IF(H73&lt;J73,E73,IF(H73&gt;=J73,G73)))</f>
        <v/>
      </c>
      <c r="F132" s="106"/>
      <c r="G132" s="106"/>
    </row>
  </sheetData>
  <sheetProtection password="E760" sheet="1"/>
  <mergeCells count="61">
    <mergeCell ref="A1:D1"/>
    <mergeCell ref="A2:D2"/>
    <mergeCell ref="G2:J2"/>
    <mergeCell ref="A3:D3"/>
    <mergeCell ref="G3:J3"/>
    <mergeCell ref="A4:D4"/>
    <mergeCell ref="G4:J4"/>
    <mergeCell ref="A5:D5"/>
    <mergeCell ref="G5:J5"/>
    <mergeCell ref="A6:D6"/>
    <mergeCell ref="G6:J6"/>
    <mergeCell ref="A7:D7"/>
    <mergeCell ref="G7:J7"/>
    <mergeCell ref="A8:D8"/>
    <mergeCell ref="G8:J8"/>
    <mergeCell ref="A9:D9"/>
    <mergeCell ref="A10:D10"/>
    <mergeCell ref="E11:G11"/>
    <mergeCell ref="H11:J11"/>
    <mergeCell ref="C70:D70"/>
    <mergeCell ref="E72:G72"/>
    <mergeCell ref="H74:J74"/>
    <mergeCell ref="E75:G75"/>
    <mergeCell ref="H77:J77"/>
    <mergeCell ref="E78:G78"/>
    <mergeCell ref="H80:J80"/>
    <mergeCell ref="E81:G81"/>
    <mergeCell ref="H84:J84"/>
    <mergeCell ref="H87:J87"/>
    <mergeCell ref="H90:J90"/>
    <mergeCell ref="H93:J93"/>
    <mergeCell ref="E94:G94"/>
    <mergeCell ref="H96:J96"/>
    <mergeCell ref="E97:G97"/>
    <mergeCell ref="H99:J99"/>
    <mergeCell ref="E100:G100"/>
    <mergeCell ref="H102:J102"/>
    <mergeCell ref="H105:J105"/>
    <mergeCell ref="E106:G106"/>
    <mergeCell ref="H108:J108"/>
    <mergeCell ref="E109:G109"/>
    <mergeCell ref="H111:J111"/>
    <mergeCell ref="E112:G112"/>
    <mergeCell ref="H114:J114"/>
    <mergeCell ref="E115:G115"/>
    <mergeCell ref="H117:J117"/>
    <mergeCell ref="A118:D118"/>
    <mergeCell ref="E119:G119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E131:G131"/>
    <mergeCell ref="E132:G132"/>
  </mergeCells>
  <pageMargins left="0.50972222222222219" right="0.27986111111111112" top="1.2701388888888889" bottom="0.27013888888888887" header="0.45" footer="0.51180555555555551"/>
  <pageSetup paperSize="9" scale="97" firstPageNumber="0" orientation="portrait" horizontalDpi="300" verticalDpi="300"/>
  <headerFooter alignWithMargins="0">
    <oddHeader>&amp;C&amp;"Arial,Fett Kursiv"&amp;16&amp;E"C-Junioren Hallenturnier
Spielplan
02.01.2017 -- Vormittags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Schaltfläche 6">
              <controlPr defaultSize="0" print="0" autoFill="0" autoLine="0" autoPict="0" macro="[0]!Modul1.gehe_Hauptmenue" altText="Hauptmenue">
                <anchor>
                  <from>
                    <xdr:col>0</xdr:col>
                    <xdr:colOff>409575</xdr:colOff>
                    <xdr:row>0</xdr:row>
                    <xdr:rowOff>200025</xdr:rowOff>
                  </from>
                  <to>
                    <xdr:col>4</xdr:col>
                    <xdr:colOff>219075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Schaltfläche 9">
              <controlPr defaultSize="0" print="0" autoFill="0" autoLine="0" autoPict="0" macro="[0]!Modul1.Tabelle_berechnen_Anfang" altText="zur Tabelle ">
                <anchor moveWithCells="1" sizeWithCells="1">
                  <from>
                    <xdr:col>4</xdr:col>
                    <xdr:colOff>504825</xdr:colOff>
                    <xdr:row>5</xdr:row>
                    <xdr:rowOff>57150</xdr:rowOff>
                  </from>
                  <to>
                    <xdr:col>4</xdr:col>
                    <xdr:colOff>1809750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21"/>
  <sheetViews>
    <sheetView showRowColHeaders="0" zoomScale="75" zoomScaleNormal="75" workbookViewId="0">
      <selection activeCell="A12" sqref="A12"/>
    </sheetView>
  </sheetViews>
  <sheetFormatPr baseColWidth="10" defaultRowHeight="15" x14ac:dyDescent="0.2"/>
  <cols>
    <col min="1" max="1" width="6.85546875" style="63" customWidth="1"/>
    <col min="2" max="2" width="38.140625" style="64" customWidth="1"/>
    <col min="3" max="4" width="8.7109375" style="64" customWidth="1"/>
    <col min="5" max="5" width="6.7109375" style="64" customWidth="1"/>
    <col min="6" max="6" width="2.140625" style="64" customWidth="1"/>
    <col min="7" max="7" width="6.7109375" style="64" customWidth="1"/>
    <col min="8" max="8" width="5.7109375" style="64" customWidth="1"/>
    <col min="9" max="9" width="2.42578125" style="65" customWidth="1"/>
    <col min="10" max="10" width="38.28515625" style="64" customWidth="1"/>
    <col min="11" max="11" width="6.140625" style="64" customWidth="1"/>
    <col min="12" max="12" width="5.42578125" style="65" customWidth="1"/>
    <col min="13" max="13" width="2.42578125" style="64" customWidth="1"/>
    <col min="14" max="14" width="5.42578125" style="64" customWidth="1"/>
    <col min="15" max="15" width="5.7109375" style="64" customWidth="1"/>
  </cols>
  <sheetData>
    <row r="1" spans="1:15" ht="27" customHeight="1" x14ac:dyDescent="0.2">
      <c r="A1" s="66"/>
      <c r="B1" s="118" t="s">
        <v>99</v>
      </c>
      <c r="C1" s="118"/>
      <c r="D1" s="118"/>
      <c r="E1" s="118"/>
      <c r="F1" s="118"/>
      <c r="G1" s="118"/>
      <c r="H1" s="118"/>
      <c r="I1" s="67"/>
      <c r="J1" s="67"/>
      <c r="K1" s="67"/>
      <c r="L1" s="67"/>
      <c r="M1" s="67"/>
      <c r="N1" s="67"/>
      <c r="O1" s="67"/>
    </row>
    <row r="2" spans="1:15" ht="30" customHeight="1" x14ac:dyDescent="0.2">
      <c r="A2" s="68" t="s">
        <v>100</v>
      </c>
      <c r="B2" s="69"/>
      <c r="C2" s="70" t="s">
        <v>101</v>
      </c>
      <c r="D2" s="69" t="s">
        <v>102</v>
      </c>
      <c r="E2" s="119" t="s">
        <v>103</v>
      </c>
      <c r="F2" s="119"/>
      <c r="G2" s="119"/>
      <c r="H2" s="69" t="s">
        <v>104</v>
      </c>
      <c r="I2" s="71"/>
    </row>
    <row r="3" spans="1:15" s="77" customFormat="1" ht="18" customHeight="1" x14ac:dyDescent="0.2">
      <c r="A3" s="72" t="str">
        <f>IF(Rechnen!$R$3=0,"",1)</f>
        <v/>
      </c>
      <c r="B3" s="73" t="str">
        <f>Rechnen!K7</f>
        <v>TG Gönningen</v>
      </c>
      <c r="C3" s="73" t="str">
        <f>IF(Rechnen!$R$3=0,"",Rechnen!L7)</f>
        <v/>
      </c>
      <c r="D3" s="73" t="str">
        <f>IF(Rechnen!$R$3=0,"",Rechnen!M7)</f>
        <v/>
      </c>
      <c r="E3" s="73" t="str">
        <f>IF(Rechnen!$R$3=0,"",Rechnen!N7)</f>
        <v/>
      </c>
      <c r="F3" s="74" t="s">
        <v>38</v>
      </c>
      <c r="G3" s="73" t="str">
        <f>IF(Rechnen!$R$3=0,"",Rechnen!P7)</f>
        <v/>
      </c>
      <c r="H3" s="75" t="str">
        <f t="shared" ref="H3:H11" si="0">IF(AND(E3="",G3=""),"",(E3-G3))</f>
        <v/>
      </c>
      <c r="I3" s="76"/>
      <c r="J3" s="64"/>
      <c r="K3" s="64"/>
      <c r="L3" s="65"/>
      <c r="M3" s="64"/>
      <c r="N3" s="64"/>
      <c r="O3" s="64"/>
    </row>
    <row r="4" spans="1:15" s="77" customFormat="1" ht="18" customHeight="1" x14ac:dyDescent="0.2">
      <c r="A4" s="72" t="str">
        <f>IF(Rechnen!$R$3=0,"",2)</f>
        <v/>
      </c>
      <c r="B4" s="73" t="str">
        <f>Rechnen!K4</f>
        <v>VfL Pfullingen</v>
      </c>
      <c r="C4" s="73" t="str">
        <f>IF(Rechnen!$R$3=0,"",Rechnen!L4)</f>
        <v/>
      </c>
      <c r="D4" s="73" t="str">
        <f>IF(Rechnen!$R$3=0,"",Rechnen!M4)</f>
        <v/>
      </c>
      <c r="E4" s="73" t="str">
        <f>IF(Rechnen!$R$3=0,"",Rechnen!N4)</f>
        <v/>
      </c>
      <c r="F4" s="74" t="s">
        <v>38</v>
      </c>
      <c r="G4" s="73" t="str">
        <f>IF(Rechnen!$R$3=0,"",Rechnen!P4)</f>
        <v/>
      </c>
      <c r="H4" s="75" t="str">
        <f t="shared" si="0"/>
        <v/>
      </c>
      <c r="I4" s="76"/>
      <c r="J4" s="64"/>
      <c r="K4" s="64"/>
      <c r="L4" s="65"/>
      <c r="M4" s="64"/>
      <c r="N4" s="64"/>
      <c r="O4" s="64"/>
    </row>
    <row r="5" spans="1:15" s="77" customFormat="1" ht="18" customHeight="1" x14ac:dyDescent="0.2">
      <c r="A5" s="72" t="str">
        <f>IF(Rechnen!$R$3=0,"",3)</f>
        <v/>
      </c>
      <c r="B5" s="73" t="str">
        <f>Rechnen!K5</f>
        <v>SGM Boll</v>
      </c>
      <c r="C5" s="73" t="str">
        <f>IF(Rechnen!$R$3=0,"",Rechnen!L5)</f>
        <v/>
      </c>
      <c r="D5" s="73" t="str">
        <f>IF(Rechnen!$R$3=0,"",Rechnen!M5)</f>
        <v/>
      </c>
      <c r="E5" s="73" t="str">
        <f>IF(Rechnen!$R$3=0,"",Rechnen!N5)</f>
        <v/>
      </c>
      <c r="F5" s="74" t="s">
        <v>38</v>
      </c>
      <c r="G5" s="73" t="str">
        <f>IF(Rechnen!$R$3=0,"",Rechnen!P5)</f>
        <v/>
      </c>
      <c r="H5" s="75" t="str">
        <f t="shared" si="0"/>
        <v/>
      </c>
      <c r="I5" s="76"/>
      <c r="J5" s="64"/>
      <c r="K5" s="64"/>
      <c r="L5" s="65"/>
      <c r="M5" s="64"/>
      <c r="N5" s="64"/>
      <c r="O5" s="64"/>
    </row>
    <row r="6" spans="1:15" s="77" customFormat="1" ht="18" customHeight="1" x14ac:dyDescent="0.2">
      <c r="A6" s="72" t="str">
        <f>IF(Rechnen!$R$3=0,"",4)</f>
        <v/>
      </c>
      <c r="B6" s="73" t="str">
        <f>Rechnen!K9</f>
        <v>SGM Alb/Lauchert</v>
      </c>
      <c r="C6" s="73" t="str">
        <f>IF(Rechnen!$R$3=0,"",Rechnen!L9)</f>
        <v/>
      </c>
      <c r="D6" s="73" t="str">
        <f>IF(Rechnen!$R$3=0,"",Rechnen!M9)</f>
        <v/>
      </c>
      <c r="E6" s="73" t="str">
        <f>IF(Rechnen!$R$3=0,"",Rechnen!N9)</f>
        <v/>
      </c>
      <c r="F6" s="74" t="s">
        <v>38</v>
      </c>
      <c r="G6" s="73" t="str">
        <f>IF(Rechnen!$R$3=0,"",Rechnen!P9)</f>
        <v/>
      </c>
      <c r="H6" s="75" t="str">
        <f t="shared" si="0"/>
        <v/>
      </c>
      <c r="I6" s="76"/>
      <c r="J6" s="64"/>
      <c r="K6" s="64"/>
      <c r="L6" s="65"/>
      <c r="M6" s="64"/>
      <c r="N6" s="64"/>
      <c r="O6" s="64"/>
    </row>
    <row r="7" spans="1:15" s="77" customFormat="1" ht="18" customHeight="1" x14ac:dyDescent="0.25">
      <c r="A7" s="72" t="str">
        <f>IF(Rechnen!$R$3=0,"",5)</f>
        <v/>
      </c>
      <c r="B7" s="73" t="str">
        <f>Rechnen!K3</f>
        <v>TSG Tübingen 1</v>
      </c>
      <c r="C7" s="73" t="str">
        <f>IF(Rechnen!$R$3=0,"",Rechnen!L3)</f>
        <v/>
      </c>
      <c r="D7" s="73" t="str">
        <f>IF(Rechnen!$R$3=0,"",Rechnen!M3)</f>
        <v/>
      </c>
      <c r="E7" s="73" t="str">
        <f>IF(Rechnen!$R$3=0,"",Rechnen!N3)</f>
        <v/>
      </c>
      <c r="F7" s="74" t="s">
        <v>38</v>
      </c>
      <c r="G7" s="73" t="str">
        <f>IF(Rechnen!$R$3=0,"",Rechnen!P3)</f>
        <v/>
      </c>
      <c r="H7" s="75" t="str">
        <f t="shared" si="0"/>
        <v/>
      </c>
      <c r="I7" s="78"/>
      <c r="J7" s="79"/>
      <c r="K7" s="78"/>
      <c r="L7" s="80"/>
      <c r="M7" s="79"/>
      <c r="N7" s="79"/>
      <c r="O7" s="79"/>
    </row>
    <row r="8" spans="1:15" s="77" customFormat="1" ht="18" customHeight="1" x14ac:dyDescent="0.25">
      <c r="A8" s="72" t="str">
        <f>IF(Rechnen!$R$3=0,"",6)</f>
        <v/>
      </c>
      <c r="B8" s="73" t="str">
        <f>Rechnen!K8</f>
        <v>FC Rottenburg</v>
      </c>
      <c r="C8" s="73" t="str">
        <f>IF(Rechnen!$R$3=0,"",Rechnen!L8)</f>
        <v/>
      </c>
      <c r="D8" s="73" t="str">
        <f>IF(Rechnen!$R$3=0,"",Rechnen!M8)</f>
        <v/>
      </c>
      <c r="E8" s="73" t="str">
        <f>IF(Rechnen!$R$3=0,"",Rechnen!N8)</f>
        <v/>
      </c>
      <c r="F8" s="74" t="s">
        <v>38</v>
      </c>
      <c r="G8" s="73" t="str">
        <f>IF(Rechnen!$R$3=0,"",Rechnen!P8)</f>
        <v/>
      </c>
      <c r="H8" s="75" t="str">
        <f t="shared" si="0"/>
        <v/>
      </c>
      <c r="I8" s="81"/>
      <c r="J8" s="82"/>
      <c r="K8" s="82"/>
      <c r="L8" s="82"/>
      <c r="M8" s="82"/>
      <c r="N8" s="82"/>
      <c r="O8" s="82"/>
    </row>
    <row r="9" spans="1:15" s="77" customFormat="1" ht="18" customHeight="1" x14ac:dyDescent="0.2">
      <c r="A9" s="72" t="str">
        <f>IF(Rechnen!$R$3=0,"",7)</f>
        <v/>
      </c>
      <c r="B9" s="73" t="str">
        <f>Rechnen!K6</f>
        <v>SGM Winterl./Straßberg</v>
      </c>
      <c r="C9" s="73" t="str">
        <f>IF(Rechnen!$R$3=0,"",Rechnen!L6)</f>
        <v/>
      </c>
      <c r="D9" s="73" t="str">
        <f>IF(Rechnen!$R$3=0,"",Rechnen!M6)</f>
        <v/>
      </c>
      <c r="E9" s="73" t="str">
        <f>IF(Rechnen!$R$3=0,"",Rechnen!N6)</f>
        <v/>
      </c>
      <c r="F9" s="74" t="s">
        <v>38</v>
      </c>
      <c r="G9" s="73" t="str">
        <f>IF(Rechnen!$R$3=0,"",Rechnen!P6)</f>
        <v/>
      </c>
      <c r="H9" s="75" t="str">
        <f t="shared" si="0"/>
        <v/>
      </c>
      <c r="I9" s="63"/>
      <c r="J9" s="64"/>
      <c r="K9" s="64"/>
      <c r="L9" s="65"/>
      <c r="M9" s="64"/>
      <c r="N9" s="64"/>
      <c r="O9" s="64"/>
    </row>
    <row r="10" spans="1:15" s="77" customFormat="1" ht="18" hidden="1" customHeight="1" x14ac:dyDescent="0.2">
      <c r="A10" s="72" t="str">
        <f>IF(Rechnen!$R$3=0,"",8)</f>
        <v/>
      </c>
      <c r="B10" s="73" t="str">
        <f>Rechnen!K10</f>
        <v>8. MS Gr. A</v>
      </c>
      <c r="C10" s="73" t="str">
        <f>IF(Rechnen!$R$3=0,"",Rechnen!L10)</f>
        <v/>
      </c>
      <c r="D10" s="73" t="str">
        <f>IF(Rechnen!$R$3=0,"",Rechnen!M10)</f>
        <v/>
      </c>
      <c r="E10" s="73" t="str">
        <f>IF(Rechnen!$R$3=0,"",Rechnen!N10)</f>
        <v/>
      </c>
      <c r="F10" s="74" t="s">
        <v>38</v>
      </c>
      <c r="G10" s="73" t="str">
        <f>IF(Rechnen!$R$3=0,"",Rechnen!P10)</f>
        <v/>
      </c>
      <c r="H10" s="75" t="str">
        <f t="shared" si="0"/>
        <v/>
      </c>
      <c r="I10" s="65"/>
      <c r="J10" s="64"/>
      <c r="K10" s="64"/>
      <c r="L10" s="65"/>
      <c r="M10" s="64"/>
      <c r="N10" s="64"/>
      <c r="O10" s="64"/>
    </row>
    <row r="11" spans="1:15" s="77" customFormat="1" ht="18" hidden="1" customHeight="1" x14ac:dyDescent="0.2">
      <c r="A11" s="72" t="str">
        <f>IF(Rechnen!$R$3=0,"",9)</f>
        <v/>
      </c>
      <c r="B11" s="73" t="str">
        <f>Rechnen!K11</f>
        <v>9. MS Gr. A</v>
      </c>
      <c r="C11" s="73" t="str">
        <f>IF(Rechnen!$R$3=0,"",Rechnen!L11)</f>
        <v/>
      </c>
      <c r="D11" s="73" t="str">
        <f>IF(Rechnen!$R$3=0,"",Rechnen!M11)</f>
        <v/>
      </c>
      <c r="E11" s="73" t="str">
        <f>IF(Rechnen!$R$3=0,"",Rechnen!N11)</f>
        <v/>
      </c>
      <c r="F11" s="74" t="s">
        <v>38</v>
      </c>
      <c r="G11" s="73" t="str">
        <f>IF(Rechnen!$R$3=0,"",Rechnen!P11)</f>
        <v/>
      </c>
      <c r="H11" s="75" t="str">
        <f t="shared" si="0"/>
        <v/>
      </c>
      <c r="I11" s="65"/>
      <c r="J11" s="64"/>
      <c r="K11" s="64"/>
      <c r="L11" s="65"/>
      <c r="M11" s="64"/>
      <c r="N11" s="64"/>
      <c r="O11" s="64"/>
    </row>
    <row r="12" spans="1:15" ht="75" hidden="1" customHeight="1" x14ac:dyDescent="0.35">
      <c r="A12" s="68"/>
      <c r="B12" s="120" t="s">
        <v>105</v>
      </c>
      <c r="C12" s="120"/>
      <c r="D12" s="120"/>
      <c r="E12" s="120"/>
      <c r="F12" s="120"/>
      <c r="G12" s="120"/>
      <c r="H12" s="120"/>
      <c r="I12" s="67"/>
      <c r="J12" s="67"/>
      <c r="K12" s="67"/>
      <c r="L12" s="67"/>
      <c r="M12" s="67"/>
      <c r="N12" s="67"/>
      <c r="O12" s="67"/>
    </row>
    <row r="13" spans="1:15" ht="18" hidden="1" customHeight="1" x14ac:dyDescent="0.2">
      <c r="A13" s="121" t="s">
        <v>100</v>
      </c>
      <c r="B13" s="122"/>
      <c r="C13" s="123" t="s">
        <v>101</v>
      </c>
      <c r="D13" s="122" t="s">
        <v>102</v>
      </c>
      <c r="E13" s="122" t="s">
        <v>103</v>
      </c>
      <c r="F13" s="122"/>
      <c r="G13" s="122"/>
      <c r="H13" s="122" t="s">
        <v>104</v>
      </c>
    </row>
    <row r="14" spans="1:15" ht="15" hidden="1" customHeight="1" x14ac:dyDescent="0.2">
      <c r="A14" s="121"/>
      <c r="B14" s="122"/>
      <c r="C14" s="123"/>
      <c r="D14" s="122"/>
      <c r="E14" s="122"/>
      <c r="F14" s="122"/>
      <c r="G14" s="122"/>
      <c r="H14" s="122"/>
    </row>
    <row r="15" spans="1:15" s="77" customFormat="1" hidden="1" x14ac:dyDescent="0.2">
      <c r="A15" s="72" t="str">
        <f>IF(Rechnen!$R$17=0,"",1)</f>
        <v/>
      </c>
      <c r="B15" s="73" t="str">
        <f>Rechnen!K17</f>
        <v>lululu</v>
      </c>
      <c r="C15" s="73" t="str">
        <f>IF(Rechnen!$R$17=0,"",Rechnen!L17)</f>
        <v/>
      </c>
      <c r="D15" s="73" t="str">
        <f>IF(Rechnen!$R$17=0,"",Rechnen!M17)</f>
        <v/>
      </c>
      <c r="E15" s="73" t="str">
        <f>IF(Rechnen!$R$17=0,"",Rechnen!N17)</f>
        <v/>
      </c>
      <c r="F15" s="74" t="s">
        <v>38</v>
      </c>
      <c r="G15" s="73" t="str">
        <f>IF(Rechnen!$R$17=0,"",Rechnen!P17)</f>
        <v/>
      </c>
      <c r="H15" s="75" t="str">
        <f t="shared" ref="H15:H21" si="1">IF(AND(E15="",G15=""),"",(E15-G15))</f>
        <v/>
      </c>
      <c r="I15" s="65"/>
      <c r="J15" s="64"/>
      <c r="K15" s="64"/>
      <c r="L15" s="65"/>
      <c r="M15" s="64"/>
      <c r="N15" s="64"/>
      <c r="O15" s="64"/>
    </row>
    <row r="16" spans="1:15" s="77" customFormat="1" hidden="1" x14ac:dyDescent="0.2">
      <c r="A16" s="72" t="str">
        <f>IF(Rechnen!$R$17=0,"",2)</f>
        <v/>
      </c>
      <c r="B16" s="73" t="str">
        <f>Rechnen!K19</f>
        <v>Grimsu GMBH</v>
      </c>
      <c r="C16" s="73" t="str">
        <f>IF(Rechnen!$R$17=0,"",Rechnen!L19)</f>
        <v/>
      </c>
      <c r="D16" s="73" t="str">
        <f>IF(Rechnen!$R$17=0,"",Rechnen!M19)</f>
        <v/>
      </c>
      <c r="E16" s="73" t="str">
        <f>IF(Rechnen!$R$17=0,"",Rechnen!N19)</f>
        <v/>
      </c>
      <c r="F16" s="74" t="s">
        <v>38</v>
      </c>
      <c r="G16" s="73" t="str">
        <f>IF(Rechnen!$R$17=0,"",Rechnen!P19)</f>
        <v/>
      </c>
      <c r="H16" s="75" t="str">
        <f t="shared" si="1"/>
        <v/>
      </c>
      <c r="I16" s="65"/>
      <c r="J16" s="64"/>
      <c r="K16" s="64"/>
      <c r="L16" s="65"/>
      <c r="M16" s="64"/>
      <c r="N16" s="64"/>
      <c r="O16" s="64"/>
    </row>
    <row r="17" spans="1:15" s="77" customFormat="1" hidden="1" x14ac:dyDescent="0.2">
      <c r="A17" s="72" t="str">
        <f>IF(Rechnen!$R$17=0,"",3)</f>
        <v/>
      </c>
      <c r="B17" s="73" t="str">
        <f>Rechnen!K20</f>
        <v>UHC Rakoniewice</v>
      </c>
      <c r="C17" s="73" t="str">
        <f>IF(Rechnen!$R$17=0,"",Rechnen!L20)</f>
        <v/>
      </c>
      <c r="D17" s="73" t="str">
        <f>IF(Rechnen!$R$17=0,"",Rechnen!M20)</f>
        <v/>
      </c>
      <c r="E17" s="73" t="str">
        <f>IF(Rechnen!$R$17=0,"",Rechnen!N20)</f>
        <v/>
      </c>
      <c r="F17" s="74" t="s">
        <v>38</v>
      </c>
      <c r="G17" s="73" t="str">
        <f>IF(Rechnen!$R$17=0,"",Rechnen!P20)</f>
        <v/>
      </c>
      <c r="H17" s="75" t="str">
        <f t="shared" si="1"/>
        <v/>
      </c>
      <c r="I17" s="65"/>
      <c r="J17" s="64"/>
      <c r="K17" s="64"/>
      <c r="L17" s="65"/>
      <c r="M17" s="64"/>
      <c r="N17" s="64"/>
      <c r="O17" s="64"/>
    </row>
    <row r="18" spans="1:15" s="77" customFormat="1" hidden="1" x14ac:dyDescent="0.2">
      <c r="A18" s="72" t="str">
        <f>IF(Rechnen!$R$17=0,"",4)</f>
        <v/>
      </c>
      <c r="B18" s="73" t="str">
        <f>Rechnen!K21</f>
        <v>Knulla Floorball</v>
      </c>
      <c r="C18" s="73" t="str">
        <f>IF(Rechnen!$R$17=0,"",Rechnen!L21)</f>
        <v/>
      </c>
      <c r="D18" s="73" t="str">
        <f>IF(Rechnen!$R$17=0,"",Rechnen!M21)</f>
        <v/>
      </c>
      <c r="E18" s="73" t="str">
        <f>IF(Rechnen!$R$17=0,"",Rechnen!N21)</f>
        <v/>
      </c>
      <c r="F18" s="74" t="s">
        <v>38</v>
      </c>
      <c r="G18" s="73" t="str">
        <f>IF(Rechnen!$R$17=0,"",Rechnen!P21)</f>
        <v/>
      </c>
      <c r="H18" s="75" t="str">
        <f t="shared" si="1"/>
        <v/>
      </c>
      <c r="I18" s="65"/>
      <c r="J18" s="64"/>
      <c r="K18" s="64"/>
      <c r="L18" s="65"/>
      <c r="M18" s="64"/>
      <c r="N18" s="64"/>
      <c r="O18" s="64"/>
    </row>
    <row r="19" spans="1:15" s="77" customFormat="1" hidden="1" x14ac:dyDescent="0.2">
      <c r="A19" s="72" t="str">
        <f>IF(Rechnen!$R$17=0,"",5)</f>
        <v/>
      </c>
      <c r="B19" s="73" t="str">
        <f>Rechnen!K22</f>
        <v>Skorps double cream</v>
      </c>
      <c r="C19" s="73" t="str">
        <f>IF(Rechnen!$R$17=0,"",Rechnen!L22)</f>
        <v/>
      </c>
      <c r="D19" s="73" t="str">
        <f>IF(Rechnen!$R$17=0,"",Rechnen!M22)</f>
        <v/>
      </c>
      <c r="E19" s="73" t="str">
        <f>IF(Rechnen!$R$17=0,"",Rechnen!N22)</f>
        <v/>
      </c>
      <c r="F19" s="74" t="s">
        <v>38</v>
      </c>
      <c r="G19" s="73" t="str">
        <f>IF(Rechnen!$R$17=0,"",Rechnen!P22)</f>
        <v/>
      </c>
      <c r="H19" s="75" t="str">
        <f t="shared" si="1"/>
        <v/>
      </c>
      <c r="I19" s="65"/>
      <c r="J19" s="64"/>
      <c r="K19" s="64"/>
      <c r="L19" s="65"/>
      <c r="M19" s="64"/>
      <c r="N19" s="64"/>
      <c r="O19" s="64"/>
    </row>
    <row r="20" spans="1:15" s="77" customFormat="1" hidden="1" x14ac:dyDescent="0.2">
      <c r="A20" s="72" t="str">
        <f>IF(Rechnen!$R$17=0,"",6)</f>
        <v/>
      </c>
      <c r="B20" s="73" t="str">
        <f>Rechnen!K23</f>
        <v>Here for beer</v>
      </c>
      <c r="C20" s="73" t="str">
        <f>IF(Rechnen!$R$17=0,"",Rechnen!L23)</f>
        <v/>
      </c>
      <c r="D20" s="73" t="str">
        <f>IF(Rechnen!$R$17=0,"",Rechnen!M23)</f>
        <v/>
      </c>
      <c r="E20" s="73" t="str">
        <f>IF(Rechnen!$R$17=0,"",Rechnen!N23)</f>
        <v/>
      </c>
      <c r="F20" s="74" t="s">
        <v>38</v>
      </c>
      <c r="G20" s="73" t="str">
        <f>IF(Rechnen!$R$17=0,"",Rechnen!P23)</f>
        <v/>
      </c>
      <c r="H20" s="75" t="str">
        <f t="shared" si="1"/>
        <v/>
      </c>
      <c r="I20" s="65"/>
      <c r="J20" s="64"/>
      <c r="K20" s="64"/>
      <c r="L20" s="65"/>
      <c r="M20" s="64"/>
      <c r="N20" s="64"/>
      <c r="O20" s="64"/>
    </row>
    <row r="21" spans="1:15" s="77" customFormat="1" hidden="1" x14ac:dyDescent="0.2">
      <c r="A21" s="72" t="str">
        <f>IF(Rechnen!$R$17=0,"",7)</f>
        <v/>
      </c>
      <c r="B21" s="73" t="str">
        <f>Rechnen!K18</f>
        <v>Dynamo Wasen</v>
      </c>
      <c r="C21" s="73" t="str">
        <f>IF(Rechnen!$R$17=0,"",Rechnen!L18)</f>
        <v/>
      </c>
      <c r="D21" s="73" t="str">
        <f>IF(Rechnen!$R$17=0,"",Rechnen!M18)</f>
        <v/>
      </c>
      <c r="E21" s="73" t="str">
        <f>IF(Rechnen!$R$17=0,"",Rechnen!N18)</f>
        <v/>
      </c>
      <c r="F21" s="74" t="s">
        <v>38</v>
      </c>
      <c r="G21" s="73" t="str">
        <f>IF(Rechnen!$R$17=0,"",Rechnen!P18)</f>
        <v/>
      </c>
      <c r="H21" s="75" t="str">
        <f t="shared" si="1"/>
        <v/>
      </c>
      <c r="I21" s="65"/>
      <c r="J21" s="64"/>
      <c r="K21" s="64"/>
      <c r="L21" s="65"/>
      <c r="M21" s="64"/>
      <c r="N21" s="64"/>
      <c r="O21" s="64"/>
    </row>
  </sheetData>
  <sheetProtection password="E760" sheet="1"/>
  <mergeCells count="9">
    <mergeCell ref="B1:H1"/>
    <mergeCell ref="E2:G2"/>
    <mergeCell ref="B12:H12"/>
    <mergeCell ref="A13:A14"/>
    <mergeCell ref="B13:B14"/>
    <mergeCell ref="C13:C14"/>
    <mergeCell ref="D13:D14"/>
    <mergeCell ref="E13:G14"/>
    <mergeCell ref="H13:H14"/>
  </mergeCells>
  <printOptions horizontalCentered="1"/>
  <pageMargins left="0.74791666666666667" right="0.70833333333333337" top="1.3548611111111111" bottom="0.98402777777777772" header="0.47222222222222221" footer="0.51180555555555551"/>
  <pageSetup paperSize="9" firstPageNumber="0" orientation="portrait" horizontalDpi="300" verticalDpi="300"/>
  <headerFooter alignWithMargins="0">
    <oddHeader>&amp;C&amp;"Arial,Fett Kursiv"&amp;16&amp;EMinistranten- Turnier
&amp;14&amp;E 2005
&amp;"Arial,Standard"&amp;12Stadion-Halle - Wiesloch &amp;R&amp;"Arial,Fett"&amp;12 18.12.2005</oddHeader>
  </headerFooter>
  <colBreaks count="1" manualBreakCount="1">
    <brk id="9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Schaltfläche 2">
              <controlPr defaultSize="0" print="0" autoFill="0" autoLine="0" autoPict="0" macro="[0]!Modul1.Gehe_Spielplan" altText="zum_x000a_Spielplan / Ergebnisse">
                <anchor>
                  <from>
                    <xdr:col>9</xdr:col>
                    <xdr:colOff>428625</xdr:colOff>
                    <xdr:row>0</xdr:row>
                    <xdr:rowOff>295275</xdr:rowOff>
                  </from>
                  <to>
                    <xdr:col>9</xdr:col>
                    <xdr:colOff>1685925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4" name="Schaltfläche 4">
              <controlPr defaultSize="0" print="0" autoFill="0" autoLine="0" autoPict="0" macro="[0]!Modul1.gehe_Hauptmenue" altText="Hauptmenue">
                <anchor>
                  <from>
                    <xdr:col>9</xdr:col>
                    <xdr:colOff>409575</xdr:colOff>
                    <xdr:row>5</xdr:row>
                    <xdr:rowOff>47625</xdr:rowOff>
                  </from>
                  <to>
                    <xdr:col>9</xdr:col>
                    <xdr:colOff>1781175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Z59"/>
  <sheetViews>
    <sheetView showRowColHeaders="0" zoomScale="75" zoomScaleNormal="75" workbookViewId="0">
      <selection activeCell="E3" sqref="E3"/>
    </sheetView>
  </sheetViews>
  <sheetFormatPr baseColWidth="10" defaultRowHeight="12.75" x14ac:dyDescent="0.2"/>
  <cols>
    <col min="1" max="1" width="3" style="83" customWidth="1"/>
    <col min="2" max="2" width="22.42578125" style="84" customWidth="1"/>
    <col min="3" max="3" width="2.28515625" style="84" customWidth="1"/>
    <col min="4" max="4" width="22" style="84" customWidth="1"/>
    <col min="5" max="5" width="4.7109375" style="84" customWidth="1"/>
    <col min="6" max="6" width="2.140625" style="84" customWidth="1"/>
    <col min="7" max="7" width="4.7109375" style="84" customWidth="1"/>
    <col min="8" max="8" width="6.28515625" style="84" customWidth="1"/>
    <col min="9" max="9" width="7" style="84" customWidth="1"/>
    <col min="10" max="10" width="1.7109375" style="84" customWidth="1"/>
    <col min="11" max="11" width="26.140625" style="85" customWidth="1"/>
    <col min="12" max="12" width="8.28515625" style="85" customWidth="1"/>
    <col min="13" max="13" width="5.5703125" style="85" customWidth="1"/>
    <col min="14" max="14" width="5.28515625" style="85" customWidth="1"/>
    <col min="15" max="15" width="2.140625" style="85" customWidth="1"/>
    <col min="16" max="16" width="5.42578125" style="85" customWidth="1"/>
    <col min="17" max="17" width="5.5703125" style="85" customWidth="1"/>
    <col min="18" max="18" width="8.42578125" style="85" customWidth="1"/>
    <col min="19" max="19" width="7.85546875" style="85" customWidth="1"/>
    <col min="20" max="20" width="7.28515625" style="85" customWidth="1"/>
    <col min="21" max="26" width="7.42578125" style="85" customWidth="1"/>
    <col min="27" max="16384" width="11.42578125" style="86"/>
  </cols>
  <sheetData>
    <row r="1" spans="1:26" ht="47.25" customHeight="1" x14ac:dyDescent="0.2">
      <c r="R1" s="87"/>
    </row>
    <row r="2" spans="1:26" ht="43.5" customHeight="1" x14ac:dyDescent="0.2">
      <c r="A2" s="88" t="s">
        <v>106</v>
      </c>
      <c r="B2" s="89" t="s">
        <v>107</v>
      </c>
      <c r="C2" s="89"/>
      <c r="D2" s="89" t="s">
        <v>107</v>
      </c>
      <c r="E2" s="124" t="s">
        <v>108</v>
      </c>
      <c r="F2" s="124"/>
      <c r="G2" s="124"/>
      <c r="H2" s="90" t="s">
        <v>109</v>
      </c>
      <c r="I2" s="90" t="s">
        <v>110</v>
      </c>
      <c r="J2" s="91"/>
      <c r="K2" s="89" t="s">
        <v>1</v>
      </c>
      <c r="L2" s="92" t="s">
        <v>101</v>
      </c>
      <c r="M2" s="92" t="s">
        <v>102</v>
      </c>
      <c r="N2" s="125" t="s">
        <v>103</v>
      </c>
      <c r="O2" s="125"/>
      <c r="P2" s="125"/>
      <c r="Q2" s="92" t="s">
        <v>104</v>
      </c>
      <c r="R2" s="87" t="s">
        <v>111</v>
      </c>
      <c r="S2" s="85" t="s">
        <v>112</v>
      </c>
      <c r="T2" s="85" t="s">
        <v>113</v>
      </c>
      <c r="U2" s="85" t="s">
        <v>114</v>
      </c>
      <c r="V2" s="85" t="s">
        <v>115</v>
      </c>
      <c r="W2" s="85" t="s">
        <v>116</v>
      </c>
      <c r="X2" s="85" t="s">
        <v>117</v>
      </c>
      <c r="Y2" s="85" t="s">
        <v>118</v>
      </c>
      <c r="Z2" s="85" t="s">
        <v>119</v>
      </c>
    </row>
    <row r="3" spans="1:26" x14ac:dyDescent="0.2">
      <c r="A3" s="93">
        <f>Spielplan!$B12</f>
        <v>1</v>
      </c>
      <c r="B3" s="94" t="str">
        <f>Spielplan!$E12</f>
        <v>SGM Winterl./Straßberg</v>
      </c>
      <c r="C3" s="95" t="s">
        <v>37</v>
      </c>
      <c r="D3" s="96" t="str">
        <f>Spielplan!$G12</f>
        <v>TG Gönningen</v>
      </c>
      <c r="E3" s="89" t="str">
        <f>IF(Spielplan!$H12="","",Spielplan!$H12)</f>
        <v/>
      </c>
      <c r="F3" s="89" t="s">
        <v>38</v>
      </c>
      <c r="G3" s="89" t="str">
        <f>IF(Spielplan!$J12="","",Spielplan!$J12)</f>
        <v/>
      </c>
      <c r="H3" s="97" t="str">
        <f t="shared" ref="H3:H59" si="0">IF(OR($E3="",$G3=""),"",IF(E3&gt;G3,3,IF(E3=G3,1,0)))</f>
        <v/>
      </c>
      <c r="I3" s="97" t="str">
        <f t="shared" ref="I3:I59" si="1">IF(OR($E3="",$G3=""),"",IF(G3&gt;E3,3,IF(E3=G3,1,0)))</f>
        <v/>
      </c>
      <c r="K3" s="98" t="str">
        <f>Vorgaben!A2</f>
        <v>TSG Tübingen 1</v>
      </c>
      <c r="L3" s="99">
        <f t="shared" ref="L3:L11" si="2">SUM(S3:Z3)</f>
        <v>0</v>
      </c>
      <c r="M3" s="99">
        <f>SUM(H5,I13,I20,I28,I35,H45,H55,H59)</f>
        <v>0</v>
      </c>
      <c r="N3" s="89">
        <f>SUM(E5,G13,G20,G28,G35,E45,G55,G59)</f>
        <v>0</v>
      </c>
      <c r="O3" s="89" t="s">
        <v>38</v>
      </c>
      <c r="P3" s="89">
        <f>SUM(G5,E13,E20,E28,E35,G45,G55,G59)</f>
        <v>0</v>
      </c>
      <c r="Q3" s="89">
        <f t="shared" ref="Q3:Q11" si="3">N3-P3</f>
        <v>0</v>
      </c>
      <c r="R3" s="85">
        <f>SUM(L3:L11)/2</f>
        <v>0</v>
      </c>
      <c r="S3" s="85">
        <f>IF(OR($E5="",$G5=""),0,1)</f>
        <v>0</v>
      </c>
      <c r="T3" s="85">
        <f>IF(OR($E13="",$G13=""),0,1)</f>
        <v>0</v>
      </c>
      <c r="U3" s="85">
        <f>IF(OR($E20="",$G20=""),0,1)</f>
        <v>0</v>
      </c>
      <c r="V3" s="85">
        <f>IF(OR($E28="",$G28=""),0,1)</f>
        <v>0</v>
      </c>
      <c r="W3" s="85">
        <f>IF(OR($E35="",$G35=""),0,1)</f>
        <v>0</v>
      </c>
      <c r="X3" s="85">
        <f>IF(OR($E45="",$G45=""),0,1)</f>
        <v>0</v>
      </c>
      <c r="Y3" s="85">
        <f>IF(OR($E55="",$G55=""),0,1)</f>
        <v>0</v>
      </c>
      <c r="Z3" s="85">
        <f>IF(OR($E59="",$G59=""),0,1)</f>
        <v>0</v>
      </c>
    </row>
    <row r="4" spans="1:26" x14ac:dyDescent="0.2">
      <c r="A4" s="93">
        <f>Spielplan!$B13</f>
        <v>2</v>
      </c>
      <c r="B4" s="94" t="str">
        <f>Spielplan!$E13</f>
        <v>SGM Alb/Lauchert</v>
      </c>
      <c r="C4" s="95" t="s">
        <v>37</v>
      </c>
      <c r="D4" s="96" t="str">
        <f>Spielplan!$G13</f>
        <v>9. MS Gr. A</v>
      </c>
      <c r="E4" s="89" t="str">
        <f>IF(Spielplan!$H13="","",Spielplan!$H13)</f>
        <v/>
      </c>
      <c r="F4" s="89" t="s">
        <v>38</v>
      </c>
      <c r="G4" s="89" t="str">
        <f>IF(Spielplan!$J13="","",Spielplan!$J13)</f>
        <v/>
      </c>
      <c r="H4" s="97" t="str">
        <f t="shared" si="0"/>
        <v/>
      </c>
      <c r="I4" s="97" t="str">
        <f t="shared" si="1"/>
        <v/>
      </c>
      <c r="K4" s="98" t="str">
        <f>Vorgaben!A3</f>
        <v>VfL Pfullingen</v>
      </c>
      <c r="L4" s="99">
        <f t="shared" si="2"/>
        <v>0</v>
      </c>
      <c r="M4" s="99">
        <f>SUM(I5,H14,H23,H29,I34,I40,H49,I54)</f>
        <v>0</v>
      </c>
      <c r="N4" s="89">
        <f>SUM(G5,E14,E23,E29,G34,G40,E49,G54)</f>
        <v>0</v>
      </c>
      <c r="O4" s="89" t="s">
        <v>38</v>
      </c>
      <c r="P4" s="89">
        <f>SUM(E5,G14,G23,G29,E34,E40,G49,E54)</f>
        <v>0</v>
      </c>
      <c r="Q4" s="89">
        <f t="shared" si="3"/>
        <v>0</v>
      </c>
      <c r="S4" s="85">
        <f>IF(OR($E5="",$G5=""),0,1)</f>
        <v>0</v>
      </c>
      <c r="T4" s="85">
        <f>IF(OR($E14="",$G14=""),0,1)</f>
        <v>0</v>
      </c>
      <c r="U4" s="85">
        <f>IF(OR($E23="",$G23=""),0,1)</f>
        <v>0</v>
      </c>
      <c r="V4" s="85">
        <f>IF(OR($E29="",$G29=""),0,1)</f>
        <v>0</v>
      </c>
      <c r="W4" s="85">
        <f>IF(OR($E34="",$G34=""),0,1)</f>
        <v>0</v>
      </c>
      <c r="X4" s="85">
        <f>IF(OR($E40="",$G40=""),0,1)</f>
        <v>0</v>
      </c>
      <c r="Y4" s="85">
        <f>IF(OR($E49="",$G49=""),0,1)</f>
        <v>0</v>
      </c>
      <c r="Z4" s="85">
        <f>IF(OR($E54="",$G54=""),0,1)</f>
        <v>0</v>
      </c>
    </row>
    <row r="5" spans="1:26" x14ac:dyDescent="0.2">
      <c r="A5" s="93">
        <f>Spielplan!$B14</f>
        <v>2</v>
      </c>
      <c r="B5" s="94" t="str">
        <f>Spielplan!$E14</f>
        <v>TSG Tübingen 1</v>
      </c>
      <c r="C5" s="95" t="s">
        <v>37</v>
      </c>
      <c r="D5" s="96" t="str">
        <f>Spielplan!$G14</f>
        <v>VfL Pfullingen</v>
      </c>
      <c r="E5" s="89" t="str">
        <f>IF(Spielplan!$H14="","",Spielplan!$H14)</f>
        <v/>
      </c>
      <c r="F5" s="89" t="s">
        <v>38</v>
      </c>
      <c r="G5" s="89" t="str">
        <f>IF(Spielplan!$J14="","",Spielplan!$J14)</f>
        <v/>
      </c>
      <c r="H5" s="97" t="str">
        <f t="shared" si="0"/>
        <v/>
      </c>
      <c r="I5" s="97" t="str">
        <f t="shared" si="1"/>
        <v/>
      </c>
      <c r="K5" s="98" t="str">
        <f>Vorgaben!A4</f>
        <v>SGM Boll</v>
      </c>
      <c r="L5" s="99">
        <f t="shared" si="2"/>
        <v>0</v>
      </c>
      <c r="M5" s="99">
        <f>SUM(I8,H15,I23,H33,H39,I44,H50,I59)</f>
        <v>0</v>
      </c>
      <c r="N5" s="89">
        <f>SUM(G8,E15,G23,E33,E39,G44,E50,G59)</f>
        <v>0</v>
      </c>
      <c r="O5" s="89" t="s">
        <v>38</v>
      </c>
      <c r="P5" s="89">
        <f>SUM(E8,G15,E23,G33,G39,E44,G50,E59)</f>
        <v>0</v>
      </c>
      <c r="Q5" s="89">
        <f t="shared" si="3"/>
        <v>0</v>
      </c>
      <c r="S5" s="85">
        <f>IF(OR($E8="",$G8=""),0,1)</f>
        <v>0</v>
      </c>
      <c r="T5" s="85">
        <f>IF(OR($E15="",$G15=""),0,1)</f>
        <v>0</v>
      </c>
      <c r="U5" s="85">
        <f>IF(OR($E23="",$G23=""),0,1)</f>
        <v>0</v>
      </c>
      <c r="V5" s="85">
        <f>IF(OR($E33="",$G33=""),0,1)</f>
        <v>0</v>
      </c>
      <c r="W5" s="85">
        <f>IF(OR($E39="",$G39=""),0,1)</f>
        <v>0</v>
      </c>
      <c r="X5" s="85">
        <f>IF(OR($E44="",$G44=""),0,1)</f>
        <v>0</v>
      </c>
      <c r="Y5" s="85">
        <f>IF(OR($E50="",$G50=""),0,1)</f>
        <v>0</v>
      </c>
      <c r="Z5" s="85">
        <f>IF(OR($E59="",$G59=""),0,1)</f>
        <v>0</v>
      </c>
    </row>
    <row r="6" spans="1:26" x14ac:dyDescent="0.2">
      <c r="A6" s="93">
        <f>Spielplan!$B15</f>
        <v>3</v>
      </c>
      <c r="B6" s="94" t="str">
        <f>Spielplan!$E15</f>
        <v>VfL Pfullingen</v>
      </c>
      <c r="C6" s="95" t="s">
        <v>37</v>
      </c>
      <c r="D6" s="96" t="str">
        <f>Spielplan!$G15</f>
        <v>SGM Boll</v>
      </c>
      <c r="E6" s="89" t="str">
        <f>IF(Spielplan!$H15="","",Spielplan!$H15)</f>
        <v/>
      </c>
      <c r="F6" s="89" t="s">
        <v>38</v>
      </c>
      <c r="G6" s="89" t="str">
        <f>IF(Spielplan!$J15="","",Spielplan!$J15)</f>
        <v/>
      </c>
      <c r="H6" s="97" t="str">
        <f t="shared" si="0"/>
        <v/>
      </c>
      <c r="I6" s="97" t="str">
        <f t="shared" si="1"/>
        <v/>
      </c>
      <c r="K6" s="98" t="str">
        <f>Vorgaben!A5</f>
        <v>SGM Winterl./Straßberg</v>
      </c>
      <c r="L6" s="99">
        <f t="shared" si="2"/>
        <v>0</v>
      </c>
      <c r="M6" s="99">
        <f>SUM(H3,I9,H18,H25,I30,I39,I45,H54)</f>
        <v>0</v>
      </c>
      <c r="N6" s="89">
        <f>SUM(E3,G9,E18,E25,G30,G39,G45,E54)</f>
        <v>0</v>
      </c>
      <c r="O6" s="89" t="s">
        <v>38</v>
      </c>
      <c r="P6" s="89">
        <f>SUM(G3,E9,G18,G25,E30,E39,E45,G54)</f>
        <v>0</v>
      </c>
      <c r="Q6" s="89">
        <f t="shared" si="3"/>
        <v>0</v>
      </c>
      <c r="S6" s="85">
        <f>IF(OR($E3="",$G3=""),0,1)</f>
        <v>0</v>
      </c>
      <c r="T6" s="85">
        <f>IF(OR($E9="",$G9=""),0,1)</f>
        <v>0</v>
      </c>
      <c r="U6" s="85">
        <f>IF(OR($E18="",$G18=""),0,1)</f>
        <v>0</v>
      </c>
      <c r="V6" s="85">
        <f>IF(OR($E25="",$G25=""),0,1)</f>
        <v>0</v>
      </c>
      <c r="W6" s="85">
        <f>IF(OR($E30="",$G30=""),0,1)</f>
        <v>0</v>
      </c>
      <c r="X6" s="85">
        <f>IF(OR($E39="",$G39=""),0,1)</f>
        <v>0</v>
      </c>
      <c r="Y6" s="85">
        <f>IF(OR($E45="",$G45=""),0,1)</f>
        <v>0</v>
      </c>
      <c r="Z6" s="85">
        <f>IF(OR($E54="",$G54=""),0,1)</f>
        <v>0</v>
      </c>
    </row>
    <row r="7" spans="1:26" x14ac:dyDescent="0.2">
      <c r="A7" s="93">
        <f>Spielplan!$B16</f>
        <v>4</v>
      </c>
      <c r="B7" s="94" t="str">
        <f>Spielplan!$E16</f>
        <v>TSG Tübingen 1</v>
      </c>
      <c r="C7" s="95" t="s">
        <v>37</v>
      </c>
      <c r="D7" s="96" t="str">
        <f>Spielplan!$G16</f>
        <v>FC Rottenburg</v>
      </c>
      <c r="E7" s="89" t="str">
        <f>IF(Spielplan!$H16="","",Spielplan!$H16)</f>
        <v/>
      </c>
      <c r="F7" s="89" t="s">
        <v>38</v>
      </c>
      <c r="G7" s="89" t="str">
        <f>IF(Spielplan!$J16="","",Spielplan!$J16)</f>
        <v/>
      </c>
      <c r="H7" s="97" t="str">
        <f t="shared" si="0"/>
        <v/>
      </c>
      <c r="I7" s="97" t="str">
        <f t="shared" si="1"/>
        <v/>
      </c>
      <c r="K7" s="98" t="str">
        <f>Vorgaben!A6</f>
        <v>TG Gönningen</v>
      </c>
      <c r="L7" s="99">
        <f t="shared" si="2"/>
        <v>0</v>
      </c>
      <c r="M7" s="99">
        <f>SUM(I3,H10,H19,H24,I33,H40,I48,I55)</f>
        <v>0</v>
      </c>
      <c r="N7" s="89">
        <f>SUM(G3,E10,E19,E24,G33,E40,G48,G55)</f>
        <v>0</v>
      </c>
      <c r="O7" s="89" t="s">
        <v>38</v>
      </c>
      <c r="P7" s="89">
        <f>SUM(E3,G10,G19,G24,E33,G40,E48,E55)</f>
        <v>0</v>
      </c>
      <c r="Q7" s="89">
        <f t="shared" si="3"/>
        <v>0</v>
      </c>
      <c r="S7" s="85">
        <f>IF(OR($E3="",$G3=""),0,1)</f>
        <v>0</v>
      </c>
      <c r="T7" s="85">
        <f>IF(OR($E10="",$G10=""),0,1)</f>
        <v>0</v>
      </c>
      <c r="U7" s="85">
        <f>IF(OR($E19="",$G19=""),0,1)</f>
        <v>0</v>
      </c>
      <c r="V7" s="85">
        <f>IF(OR($E24="",$G24=""),0,1)</f>
        <v>0</v>
      </c>
      <c r="W7" s="85">
        <f>IF(OR($E33="",$G33=""),0,1)</f>
        <v>0</v>
      </c>
      <c r="X7" s="85">
        <f>IF(OR($E40="",$G40=""),0,1)</f>
        <v>0</v>
      </c>
      <c r="Y7" s="85">
        <f>IF(OR($E48="",$G48=""),0,1)</f>
        <v>0</v>
      </c>
      <c r="Z7" s="85">
        <f>IF(OR($E55="",$G55=""),0,1)</f>
        <v>0</v>
      </c>
    </row>
    <row r="8" spans="1:26" x14ac:dyDescent="0.2">
      <c r="A8" s="93">
        <f>Spielplan!$B17</f>
        <v>3</v>
      </c>
      <c r="B8" s="94" t="str">
        <f>Spielplan!$E17</f>
        <v>FC Rottenburg</v>
      </c>
      <c r="C8" s="95" t="s">
        <v>37</v>
      </c>
      <c r="D8" s="96" t="str">
        <f>Spielplan!$G17</f>
        <v>SGM Boll</v>
      </c>
      <c r="E8" s="89" t="str">
        <f>IF(Spielplan!$H17="","",Spielplan!$H17)</f>
        <v/>
      </c>
      <c r="F8" s="89" t="s">
        <v>38</v>
      </c>
      <c r="G8" s="89" t="str">
        <f>IF(Spielplan!$J17="","",Spielplan!$J17)</f>
        <v/>
      </c>
      <c r="H8" s="97" t="str">
        <f t="shared" si="0"/>
        <v/>
      </c>
      <c r="I8" s="97" t="str">
        <f t="shared" si="1"/>
        <v/>
      </c>
      <c r="K8" s="98" t="str">
        <f>Vorgaben!A7</f>
        <v>FC Rottenburg</v>
      </c>
      <c r="L8" s="99">
        <f t="shared" si="2"/>
        <v>0</v>
      </c>
      <c r="M8" s="99">
        <f>SUM(H8,I14,H20,H30,I38,H48,I53,I57)</f>
        <v>0</v>
      </c>
      <c r="N8" s="89">
        <f>SUM(E8,G14,E20,E30,G38,E48,G53,G57)</f>
        <v>0</v>
      </c>
      <c r="O8" s="89" t="s">
        <v>38</v>
      </c>
      <c r="P8" s="89">
        <f>SUM(G8,E14,G20,G30,E38,G48,E53,E57)</f>
        <v>0</v>
      </c>
      <c r="Q8" s="89">
        <f t="shared" si="3"/>
        <v>0</v>
      </c>
      <c r="R8" s="100"/>
      <c r="S8" s="85">
        <f>IF(OR($E8="",$G8=""),0,1)</f>
        <v>0</v>
      </c>
      <c r="T8" s="85">
        <f>IF(OR($E14="",$G14=""),0,1)</f>
        <v>0</v>
      </c>
      <c r="U8" s="85">
        <f>IF(OR($E20="",$G20=""),0,1)</f>
        <v>0</v>
      </c>
      <c r="V8" s="85">
        <f>IF(OR($E30="",$G30=""),0,1)</f>
        <v>0</v>
      </c>
      <c r="W8" s="85">
        <f>IF(OR($E38="",$G38=""),0,1)</f>
        <v>0</v>
      </c>
      <c r="X8" s="85">
        <f>IF(OR($E48="",$G48=""),0,1)</f>
        <v>0</v>
      </c>
      <c r="Y8" s="85">
        <f>IF(OR($E53="",$G53=""),0,1)</f>
        <v>0</v>
      </c>
      <c r="Z8" s="85">
        <f>IF(OR($E57="",$G57=""),0,1)</f>
        <v>0</v>
      </c>
    </row>
    <row r="9" spans="1:26" x14ac:dyDescent="0.2">
      <c r="A9" s="93">
        <f>Spielplan!$B18</f>
        <v>7</v>
      </c>
      <c r="B9" s="94" t="str">
        <f>Spielplan!$E18</f>
        <v>8. MS Gr. A</v>
      </c>
      <c r="C9" s="95" t="s">
        <v>37</v>
      </c>
      <c r="D9" s="96" t="str">
        <f>Spielplan!$G18</f>
        <v>SGM Winterl./Straßberg</v>
      </c>
      <c r="E9" s="89" t="str">
        <f>IF(Spielplan!$H18="","",Spielplan!$H18)</f>
        <v/>
      </c>
      <c r="F9" s="89" t="s">
        <v>38</v>
      </c>
      <c r="G9" s="89" t="str">
        <f>IF(Spielplan!$J18="","",Spielplan!$J18)</f>
        <v/>
      </c>
      <c r="H9" s="97" t="str">
        <f t="shared" si="0"/>
        <v/>
      </c>
      <c r="I9" s="97" t="str">
        <f t="shared" si="1"/>
        <v/>
      </c>
      <c r="K9" s="98" t="str">
        <f>Vorgaben!A8</f>
        <v>SGM Alb/Lauchert</v>
      </c>
      <c r="L9" s="99">
        <f t="shared" si="2"/>
        <v>0</v>
      </c>
      <c r="M9" s="99">
        <f>SUM(H4,I10,I18,H28,H34,I43,I50,H57)</f>
        <v>0</v>
      </c>
      <c r="N9" s="89">
        <f>SUM(E4,G10,G18,E28,E34,G43,G50,E57)</f>
        <v>0</v>
      </c>
      <c r="O9" s="89" t="s">
        <v>38</v>
      </c>
      <c r="P9" s="89">
        <f>SUM(G4,E10,E18,G28,G34,E43,E50,G57)</f>
        <v>0</v>
      </c>
      <c r="Q9" s="89">
        <f t="shared" si="3"/>
        <v>0</v>
      </c>
      <c r="R9" s="100"/>
      <c r="S9" s="85">
        <f>IF(OR($E4="",$G4=""),0,1)</f>
        <v>0</v>
      </c>
      <c r="T9" s="85">
        <f>IF(OR($E10="",$G10=""),0,1)</f>
        <v>0</v>
      </c>
      <c r="U9" s="85">
        <f>IF(OR($E18="",$G18=""),0,1)</f>
        <v>0</v>
      </c>
      <c r="V9" s="85">
        <f>IF(OR($E28="",$G28=""),0,1)</f>
        <v>0</v>
      </c>
      <c r="W9" s="85">
        <f>IF(OR($E34="",$G34=""),0,1)</f>
        <v>0</v>
      </c>
      <c r="X9" s="85">
        <f>IF(OR($E43="",$G43=""),0,1)</f>
        <v>0</v>
      </c>
      <c r="Y9" s="85">
        <f>IF(OR($E50="",$G50=""),0,1)</f>
        <v>0</v>
      </c>
      <c r="Z9" s="85">
        <f>IF(OR($E57="",$G57=""),0,1)</f>
        <v>0</v>
      </c>
    </row>
    <row r="10" spans="1:26" x14ac:dyDescent="0.2">
      <c r="A10" s="93">
        <f>Spielplan!$B19</f>
        <v>4</v>
      </c>
      <c r="B10" s="94" t="str">
        <f>Spielplan!$E19</f>
        <v>TG Gönningen</v>
      </c>
      <c r="C10" s="95" t="s">
        <v>37</v>
      </c>
      <c r="D10" s="96" t="str">
        <f>Spielplan!$G19</f>
        <v>SGM Alb/Lauchert</v>
      </c>
      <c r="E10" s="89" t="str">
        <f>IF(Spielplan!$H19="","",Spielplan!$H19)</f>
        <v/>
      </c>
      <c r="F10" s="89" t="s">
        <v>38</v>
      </c>
      <c r="G10" s="89" t="str">
        <f>IF(Spielplan!$J19="","",Spielplan!$J19)</f>
        <v/>
      </c>
      <c r="H10" s="97" t="str">
        <f t="shared" si="0"/>
        <v/>
      </c>
      <c r="I10" s="97" t="str">
        <f t="shared" si="1"/>
        <v/>
      </c>
      <c r="K10" s="98" t="str">
        <f>Vorgaben!A9</f>
        <v>8. MS Gr. A</v>
      </c>
      <c r="L10" s="99">
        <f t="shared" si="2"/>
        <v>0</v>
      </c>
      <c r="M10" s="99">
        <f>SUM(I4,H13,I19,I25,H38,H44,I49,H58)</f>
        <v>0</v>
      </c>
      <c r="N10" s="89">
        <f>SUM(G4,E13,G19,G25,E38,E44,G49,E58)</f>
        <v>0</v>
      </c>
      <c r="O10" s="89" t="s">
        <v>38</v>
      </c>
      <c r="P10" s="89">
        <f>SUM(E4,G13,E19,E25,G38,G44,E49,G58)</f>
        <v>0</v>
      </c>
      <c r="Q10" s="89">
        <f t="shared" si="3"/>
        <v>0</v>
      </c>
      <c r="S10" s="85">
        <f>IF(OR($E4="",$G4=""),0,1)</f>
        <v>0</v>
      </c>
      <c r="T10" s="85">
        <f>IF(OR($E13="",$G13=""),0,1)</f>
        <v>0</v>
      </c>
      <c r="U10" s="85">
        <f>IF(OR($E19="",$G19=""),0,1)</f>
        <v>0</v>
      </c>
      <c r="V10" s="85">
        <f>IF(OR($E25="",$G25=""),0,1)</f>
        <v>0</v>
      </c>
      <c r="W10" s="85">
        <f>IF(OR($E38="",$G38=""),0,1)</f>
        <v>0</v>
      </c>
      <c r="X10" s="85">
        <f>IF(OR($E44="",$G44=""),0,1)</f>
        <v>0</v>
      </c>
      <c r="Y10" s="85">
        <f>IF(OR($E49="",$G49=""),0,1)</f>
        <v>0</v>
      </c>
      <c r="Z10" s="85">
        <f>IF(OR($E58="",$G58=""),0,1)</f>
        <v>0</v>
      </c>
    </row>
    <row r="11" spans="1:26" x14ac:dyDescent="0.2">
      <c r="A11" s="93">
        <f>Spielplan!$B20</f>
        <v>7</v>
      </c>
      <c r="B11" s="94" t="str">
        <f>Spielplan!$E20</f>
        <v>SGM Winterl./Straßberg</v>
      </c>
      <c r="C11" s="95" t="s">
        <v>37</v>
      </c>
      <c r="D11" s="96" t="str">
        <f>Spielplan!$G20</f>
        <v>TG Gönningen</v>
      </c>
      <c r="E11" s="89" t="str">
        <f>IF(Spielplan!$H20="","",Spielplan!$H20)</f>
        <v/>
      </c>
      <c r="F11" s="89" t="s">
        <v>38</v>
      </c>
      <c r="G11" s="89" t="str">
        <f>IF(Spielplan!$J20="","",Spielplan!$J20)</f>
        <v/>
      </c>
      <c r="H11" s="97" t="str">
        <f t="shared" si="0"/>
        <v/>
      </c>
      <c r="I11" s="97" t="str">
        <f t="shared" si="1"/>
        <v/>
      </c>
      <c r="J11" s="101"/>
      <c r="K11" s="98" t="str">
        <f>Vorgaben!A10</f>
        <v>9. MS Gr. A</v>
      </c>
      <c r="L11" s="99">
        <f t="shared" si="2"/>
        <v>0</v>
      </c>
      <c r="M11" s="99">
        <f>SUM(H9,I15,I24,I29,H35,H43,H53,I58)</f>
        <v>0</v>
      </c>
      <c r="N11" s="89">
        <f>SUM(E9,G15,G24,G29,E35,E43,E53,G58)</f>
        <v>0</v>
      </c>
      <c r="O11" s="89" t="s">
        <v>38</v>
      </c>
      <c r="P11" s="89">
        <f>SUM(G9,E15,E24,E29,G35,G43,G53,E58)</f>
        <v>0</v>
      </c>
      <c r="Q11" s="89">
        <f t="shared" si="3"/>
        <v>0</v>
      </c>
      <c r="R11" s="101"/>
      <c r="S11" s="85">
        <f>IF(OR($E9="",$G9=""),0,1)</f>
        <v>0</v>
      </c>
      <c r="T11" s="85">
        <f>IF(OR($E15="",$G15=""),0,1)</f>
        <v>0</v>
      </c>
      <c r="U11" s="85">
        <f>IF(OR($E24="",$G24=""),0,1)</f>
        <v>0</v>
      </c>
      <c r="V11" s="85">
        <f>IF(OR($E29="",$G29=""),0,1)</f>
        <v>0</v>
      </c>
      <c r="W11" s="85">
        <f>IF(OR($E35="",$G35=""),0,1)</f>
        <v>0</v>
      </c>
      <c r="X11" s="85">
        <f>IF(OR($E43="",$G43=""),0,1)</f>
        <v>0</v>
      </c>
      <c r="Y11" s="85">
        <f>IF(OR($E53="",$G53=""),0,1)</f>
        <v>0</v>
      </c>
      <c r="Z11" s="85">
        <f>IF(OR($E58="",$G58=""),0,1)</f>
        <v>0</v>
      </c>
    </row>
    <row r="12" spans="1:26" x14ac:dyDescent="0.2">
      <c r="A12" s="93">
        <f>Spielplan!$B21</f>
        <v>8</v>
      </c>
      <c r="B12" s="94" t="str">
        <f>Spielplan!$E21</f>
        <v>SGM Boll</v>
      </c>
      <c r="C12" s="95" t="s">
        <v>37</v>
      </c>
      <c r="D12" s="96" t="str">
        <f>Spielplan!$G21</f>
        <v>TSG Tübingen 1</v>
      </c>
      <c r="E12" s="89" t="str">
        <f>IF(Spielplan!$H21="","",Spielplan!$H21)</f>
        <v/>
      </c>
      <c r="F12" s="89" t="s">
        <v>38</v>
      </c>
      <c r="G12" s="89" t="str">
        <f>IF(Spielplan!$J21="","",Spielplan!$J21)</f>
        <v/>
      </c>
      <c r="H12" s="97" t="str">
        <f t="shared" si="0"/>
        <v/>
      </c>
      <c r="I12" s="97" t="str">
        <f t="shared" si="1"/>
        <v/>
      </c>
      <c r="K12" s="102"/>
      <c r="L12" s="99"/>
      <c r="M12" s="99"/>
      <c r="N12" s="89"/>
      <c r="O12" s="89"/>
      <c r="P12" s="89"/>
      <c r="Q12" s="89"/>
    </row>
    <row r="13" spans="1:26" x14ac:dyDescent="0.2">
      <c r="A13" s="93">
        <f>Spielplan!$B22</f>
        <v>11</v>
      </c>
      <c r="B13" s="94" t="str">
        <f>Spielplan!$E22</f>
        <v>9. MS Gr. A</v>
      </c>
      <c r="C13" s="95" t="s">
        <v>37</v>
      </c>
      <c r="D13" s="96" t="str">
        <f>Spielplan!$G22</f>
        <v>TSG Tübingen 1</v>
      </c>
      <c r="E13" s="89" t="str">
        <f>IF(Spielplan!$H22="","",Spielplan!$H22)</f>
        <v/>
      </c>
      <c r="F13" s="89" t="s">
        <v>38</v>
      </c>
      <c r="G13" s="89" t="str">
        <f>IF(Spielplan!$J22="","",Spielplan!$J22)</f>
        <v/>
      </c>
      <c r="H13" s="97" t="str">
        <f t="shared" si="0"/>
        <v/>
      </c>
      <c r="I13" s="97" t="str">
        <f t="shared" si="1"/>
        <v/>
      </c>
      <c r="K13" s="102"/>
      <c r="L13" s="99"/>
      <c r="M13" s="99"/>
      <c r="N13" s="89"/>
      <c r="O13" s="89"/>
      <c r="P13" s="89"/>
      <c r="Q13" s="89"/>
    </row>
    <row r="14" spans="1:26" ht="15.75" customHeight="1" x14ac:dyDescent="0.2">
      <c r="A14" s="93">
        <f>Spielplan!$B23</f>
        <v>5</v>
      </c>
      <c r="B14" s="94" t="str">
        <f>Spielplan!$E23</f>
        <v>VfL Pfullingen</v>
      </c>
      <c r="C14" s="95" t="s">
        <v>37</v>
      </c>
      <c r="D14" s="96" t="str">
        <f>Spielplan!$G23</f>
        <v>FC Rottenburg</v>
      </c>
      <c r="E14" s="89" t="str">
        <f>IF(Spielplan!$H23="","",Spielplan!$H23)</f>
        <v/>
      </c>
      <c r="F14" s="89" t="s">
        <v>38</v>
      </c>
      <c r="G14" s="89" t="str">
        <f>IF(Spielplan!$J23="","",Spielplan!$J23)</f>
        <v/>
      </c>
      <c r="H14" s="97" t="str">
        <f t="shared" si="0"/>
        <v/>
      </c>
      <c r="I14" s="97" t="str">
        <f t="shared" si="1"/>
        <v/>
      </c>
      <c r="K14" s="102"/>
      <c r="L14" s="99"/>
      <c r="M14" s="99"/>
      <c r="N14" s="89"/>
      <c r="O14" s="89"/>
      <c r="P14" s="89"/>
      <c r="Q14" s="89"/>
      <c r="R14" s="126" t="s">
        <v>120</v>
      </c>
    </row>
    <row r="15" spans="1:26" ht="12.75" customHeight="1" x14ac:dyDescent="0.2">
      <c r="A15" s="93">
        <f>Spielplan!$B24</f>
        <v>13</v>
      </c>
      <c r="B15" s="94" t="str">
        <f>Spielplan!$E24</f>
        <v>SGM Boll</v>
      </c>
      <c r="C15" s="95" t="s">
        <v>37</v>
      </c>
      <c r="D15" s="96" t="str">
        <f>Spielplan!$G24</f>
        <v>8. MS Gr. A</v>
      </c>
      <c r="E15" s="89" t="str">
        <f>IF(Spielplan!$H24="","",Spielplan!$H24)</f>
        <v/>
      </c>
      <c r="F15" s="89" t="s">
        <v>38</v>
      </c>
      <c r="G15" s="89" t="str">
        <f>IF(Spielplan!$J24="","",Spielplan!$J24)</f>
        <v/>
      </c>
      <c r="H15" s="97" t="str">
        <f t="shared" si="0"/>
        <v/>
      </c>
      <c r="I15" s="97" t="str">
        <f t="shared" si="1"/>
        <v/>
      </c>
      <c r="K15" s="127" t="s">
        <v>2</v>
      </c>
      <c r="L15" s="124" t="s">
        <v>101</v>
      </c>
      <c r="M15" s="124" t="s">
        <v>102</v>
      </c>
      <c r="N15" s="124" t="s">
        <v>103</v>
      </c>
      <c r="O15" s="124"/>
      <c r="P15" s="124"/>
      <c r="Q15" s="124" t="s">
        <v>104</v>
      </c>
      <c r="R15" s="126"/>
    </row>
    <row r="16" spans="1:26" ht="12.75" customHeight="1" x14ac:dyDescent="0.2">
      <c r="A16" s="93">
        <f>Spielplan!$B26</f>
        <v>10</v>
      </c>
      <c r="B16" s="94" t="str">
        <f>Spielplan!$E26</f>
        <v>VfL Pfullingen</v>
      </c>
      <c r="C16" s="95" t="s">
        <v>37</v>
      </c>
      <c r="D16" s="96" t="str">
        <f>Spielplan!$G26</f>
        <v>SGM Winterl./Straßberg</v>
      </c>
      <c r="E16" s="89" t="str">
        <f>IF(Spielplan!$H26="","",Spielplan!$H26)</f>
        <v/>
      </c>
      <c r="F16" s="89" t="s">
        <v>38</v>
      </c>
      <c r="G16" s="89" t="str">
        <f>IF(Spielplan!$J26="","",Spielplan!$J26)</f>
        <v/>
      </c>
      <c r="H16" s="97" t="str">
        <f t="shared" si="0"/>
        <v/>
      </c>
      <c r="I16" s="97" t="str">
        <f t="shared" si="1"/>
        <v/>
      </c>
      <c r="K16" s="127"/>
      <c r="L16" s="124"/>
      <c r="M16" s="124"/>
      <c r="N16" s="124"/>
      <c r="O16" s="124"/>
      <c r="P16" s="124"/>
      <c r="Q16" s="124"/>
      <c r="R16" s="126"/>
    </row>
    <row r="17" spans="1:24" ht="15.75" customHeight="1" x14ac:dyDescent="0.2">
      <c r="A17" s="93">
        <f>Spielplan!$B27</f>
        <v>11</v>
      </c>
      <c r="B17" s="94" t="str">
        <f>Spielplan!$E27</f>
        <v>FC Rottenburg</v>
      </c>
      <c r="C17" s="95" t="s">
        <v>37</v>
      </c>
      <c r="D17" s="96" t="str">
        <f>Spielplan!$G27</f>
        <v>TG Gönningen</v>
      </c>
      <c r="E17" s="89" t="str">
        <f>IF(Spielplan!$H27="","",Spielplan!$H27)</f>
        <v/>
      </c>
      <c r="F17" s="89" t="s">
        <v>38</v>
      </c>
      <c r="G17" s="89" t="str">
        <f>IF(Spielplan!$J27="","",Spielplan!$J27)</f>
        <v/>
      </c>
      <c r="H17" s="97" t="str">
        <f t="shared" si="0"/>
        <v/>
      </c>
      <c r="I17" s="97" t="str">
        <f t="shared" si="1"/>
        <v/>
      </c>
      <c r="K17" s="103" t="str">
        <f>Vorgaben!B2</f>
        <v>lululu</v>
      </c>
      <c r="L17" s="99">
        <f t="shared" ref="L17:L23" si="4">SUM(S17:X17)</f>
        <v>0</v>
      </c>
      <c r="M17" s="99">
        <f>SUM(H7,I12,I21,H31,H41,I52)</f>
        <v>0</v>
      </c>
      <c r="N17" s="89">
        <f>SUM(E7,G12,G21,E31,E41,G52)</f>
        <v>0</v>
      </c>
      <c r="O17" s="89" t="s">
        <v>38</v>
      </c>
      <c r="P17" s="89">
        <f>SUM(G7,E12,E21,G31,G41,E52)</f>
        <v>0</v>
      </c>
      <c r="Q17" s="89">
        <f t="shared" ref="Q17:Q23" si="5">N17-P17</f>
        <v>0</v>
      </c>
      <c r="R17" s="85">
        <f>SUM(L17:L23)/2</f>
        <v>0</v>
      </c>
      <c r="S17" s="85">
        <f>IF(OR($E7="",$G7=""),0,1)</f>
        <v>0</v>
      </c>
      <c r="T17" s="85">
        <f>IF(OR($E12="",$G12=""),0,1)</f>
        <v>0</v>
      </c>
      <c r="U17" s="85">
        <f>IF(OR($E21="",$G21=""),0,1)</f>
        <v>0</v>
      </c>
      <c r="V17" s="85">
        <f>IF(OR($E31="",$G31=""),0,1)</f>
        <v>0</v>
      </c>
      <c r="W17" s="85">
        <f>IF(OR($E41="",$G41=""),0,1)</f>
        <v>0</v>
      </c>
      <c r="X17" s="85">
        <f>IF(OR($E52="",$G52=""),0,1)</f>
        <v>0</v>
      </c>
    </row>
    <row r="18" spans="1:24" x14ac:dyDescent="0.2">
      <c r="A18" s="93">
        <f>Spielplan!$B25</f>
        <v>6</v>
      </c>
      <c r="B18" s="94" t="str">
        <f>Spielplan!$E25</f>
        <v>SGM Winterl./Straßberg</v>
      </c>
      <c r="C18" s="95" t="s">
        <v>37</v>
      </c>
      <c r="D18" s="96" t="str">
        <f>Spielplan!$G25</f>
        <v>SGM Alb/Lauchert</v>
      </c>
      <c r="E18" s="89" t="str">
        <f>IF(Spielplan!$H25="","",Spielplan!$H25)</f>
        <v/>
      </c>
      <c r="F18" s="89" t="s">
        <v>38</v>
      </c>
      <c r="G18" s="89" t="str">
        <f>IF(Spielplan!$J25="","",Spielplan!$J25)</f>
        <v/>
      </c>
      <c r="H18" s="97" t="str">
        <f t="shared" si="0"/>
        <v/>
      </c>
      <c r="I18" s="97" t="str">
        <f t="shared" si="1"/>
        <v/>
      </c>
      <c r="K18" s="98" t="str">
        <f>Vorgaben!B3</f>
        <v>Dynamo Wasen</v>
      </c>
      <c r="L18" s="99">
        <f t="shared" si="4"/>
        <v>0</v>
      </c>
      <c r="M18" s="99">
        <f>SUM(H6,H16,H21,I32,I37,I47)</f>
        <v>0</v>
      </c>
      <c r="N18" s="89">
        <f>SUM(E6,E16,E21,G32,G37,G47)</f>
        <v>0</v>
      </c>
      <c r="O18" s="89" t="s">
        <v>38</v>
      </c>
      <c r="P18" s="89">
        <f>SUM(G6,G16,G21,E32,E32,E37,E32,E47)</f>
        <v>0</v>
      </c>
      <c r="Q18" s="89">
        <f t="shared" si="5"/>
        <v>0</v>
      </c>
      <c r="R18" s="101"/>
      <c r="S18" s="85">
        <f>IF(OR($E6="",$G6=""),0,1)</f>
        <v>0</v>
      </c>
      <c r="T18" s="85">
        <f>IF(OR($E16="",$G16=""),0,1)</f>
        <v>0</v>
      </c>
      <c r="U18" s="85">
        <f>IF(OR($E21="",$G21=""),0,1)</f>
        <v>0</v>
      </c>
      <c r="V18" s="85">
        <f>IF(OR($E32="",$G32=""),0,1)</f>
        <v>0</v>
      </c>
      <c r="W18" s="85">
        <f>IF(OR($E37="",$G37=""),0,1)</f>
        <v>0</v>
      </c>
      <c r="X18" s="85">
        <f>IF(OR($E47="",$G47=""),0,1)</f>
        <v>0</v>
      </c>
    </row>
    <row r="19" spans="1:24" x14ac:dyDescent="0.2">
      <c r="A19" s="93">
        <f>Spielplan!$B28</f>
        <v>17</v>
      </c>
      <c r="B19" s="94" t="str">
        <f>Spielplan!$E28</f>
        <v>TG Gönningen</v>
      </c>
      <c r="C19" s="95" t="s">
        <v>37</v>
      </c>
      <c r="D19" s="96" t="str">
        <f>Spielplan!$G28</f>
        <v>9. MS Gr. A</v>
      </c>
      <c r="E19" s="89" t="str">
        <f>IF(Spielplan!$H28="","",Spielplan!$H28)</f>
        <v/>
      </c>
      <c r="F19" s="89" t="s">
        <v>38</v>
      </c>
      <c r="G19" s="89" t="str">
        <f>IF(Spielplan!$J28="","",Spielplan!$J28)</f>
        <v/>
      </c>
      <c r="H19" s="97" t="str">
        <f t="shared" si="0"/>
        <v/>
      </c>
      <c r="I19" s="97" t="str">
        <f t="shared" si="1"/>
        <v/>
      </c>
      <c r="K19" s="98" t="str">
        <f>Vorgaben!B4</f>
        <v>Grimsu GMBH</v>
      </c>
      <c r="L19" s="99">
        <f t="shared" si="4"/>
        <v>0</v>
      </c>
      <c r="M19" s="99">
        <f>SUM(I6,H12,I22,H36,I42,H51)</f>
        <v>0</v>
      </c>
      <c r="N19" s="89">
        <f>SUM(G6,E12,G22,E36,G42,E51)</f>
        <v>0</v>
      </c>
      <c r="O19" s="89" t="s">
        <v>38</v>
      </c>
      <c r="P19" s="89">
        <f>SUM(E6,G12,E22,G36,E42,G51)</f>
        <v>0</v>
      </c>
      <c r="Q19" s="89">
        <f t="shared" si="5"/>
        <v>0</v>
      </c>
      <c r="S19" s="85">
        <f>IF(OR($E6="",$G6=""),0,1)</f>
        <v>0</v>
      </c>
      <c r="T19" s="85">
        <f>IF(OR($E12="",$G12=""),0,1)</f>
        <v>0</v>
      </c>
      <c r="U19" s="85">
        <f>IF(OR($E22="",$G22=""),0,1)</f>
        <v>0</v>
      </c>
      <c r="V19" s="85">
        <f>IF(OR($E36="",$G36=""),0,1)</f>
        <v>0</v>
      </c>
      <c r="W19" s="85">
        <f>IF(OR($E42="",$G42=""),0,1)</f>
        <v>0</v>
      </c>
      <c r="X19" s="85">
        <f>IF(OR($E51="",$G51=""),0,1)</f>
        <v>0</v>
      </c>
    </row>
    <row r="20" spans="1:24" x14ac:dyDescent="0.2">
      <c r="A20" s="93">
        <f>Spielplan!$B29</f>
        <v>7</v>
      </c>
      <c r="B20" s="94" t="str">
        <f>Spielplan!$E29</f>
        <v>FC Rottenburg</v>
      </c>
      <c r="C20" s="95" t="s">
        <v>37</v>
      </c>
      <c r="D20" s="96" t="str">
        <f>Spielplan!$G29</f>
        <v>TSG Tübingen 1</v>
      </c>
      <c r="E20" s="89" t="str">
        <f>IF(Spielplan!$H29="","",Spielplan!$H29)</f>
        <v/>
      </c>
      <c r="F20" s="89" t="s">
        <v>38</v>
      </c>
      <c r="G20" s="89" t="str">
        <f>IF(Spielplan!$J29="","",Spielplan!$J29)</f>
        <v/>
      </c>
      <c r="H20" s="97" t="str">
        <f t="shared" si="0"/>
        <v/>
      </c>
      <c r="I20" s="97" t="str">
        <f t="shared" si="1"/>
        <v/>
      </c>
      <c r="K20" s="98" t="str">
        <f>Vorgaben!B5</f>
        <v>UHC Rakoniewice</v>
      </c>
      <c r="L20" s="99">
        <f t="shared" si="4"/>
        <v>0</v>
      </c>
      <c r="M20" s="99">
        <f>SUM(H11,I16,I26,I31,H42,H56)</f>
        <v>0</v>
      </c>
      <c r="N20" s="89">
        <f>SUM(E11,G16,G26,G31,E42,E56)</f>
        <v>0</v>
      </c>
      <c r="O20" s="89" t="s">
        <v>38</v>
      </c>
      <c r="P20" s="89">
        <f>SUM(G11,E16,E26,E31,G42,G56)</f>
        <v>0</v>
      </c>
      <c r="Q20" s="89">
        <f t="shared" si="5"/>
        <v>0</v>
      </c>
      <c r="S20" s="85">
        <f>IF(OR($E11="",$G11=""),0,1)</f>
        <v>0</v>
      </c>
      <c r="T20" s="85">
        <f>IF(OR($E16="",$G16=""),0,1)</f>
        <v>0</v>
      </c>
      <c r="U20" s="85">
        <f>IF(OR($E26="",$G26=""),0,1)</f>
        <v>0</v>
      </c>
      <c r="V20" s="85">
        <f>IF(OR($E31="",$G31=""),0,1)</f>
        <v>0</v>
      </c>
      <c r="W20" s="85">
        <f>IF(OR($E42="",$G42=""),0,1)</f>
        <v>0</v>
      </c>
      <c r="X20" s="85">
        <f>IF(OR($E56="",$G56=""),0,1)</f>
        <v>0</v>
      </c>
    </row>
    <row r="21" spans="1:24" x14ac:dyDescent="0.2">
      <c r="A21" s="93">
        <f>Spielplan!$B31</f>
        <v>14</v>
      </c>
      <c r="B21" s="94" t="str">
        <f>Spielplan!$E31</f>
        <v>VfL Pfullingen</v>
      </c>
      <c r="C21" s="95" t="s">
        <v>37</v>
      </c>
      <c r="D21" s="96" t="str">
        <f>Spielplan!$G31</f>
        <v>TSG Tübingen 1</v>
      </c>
      <c r="E21" s="89" t="str">
        <f>IF(Spielplan!$H31="","",Spielplan!$H31)</f>
        <v/>
      </c>
      <c r="F21" s="89" t="s">
        <v>38</v>
      </c>
      <c r="G21" s="89" t="str">
        <f>IF(Spielplan!$J31="","",Spielplan!$J31)</f>
        <v/>
      </c>
      <c r="H21" s="97" t="str">
        <f t="shared" si="0"/>
        <v/>
      </c>
      <c r="I21" s="97" t="str">
        <f t="shared" si="1"/>
        <v/>
      </c>
      <c r="K21" s="98" t="str">
        <f>Vorgaben!B6</f>
        <v>Knulla Floorball</v>
      </c>
      <c r="L21" s="99">
        <f t="shared" si="4"/>
        <v>0</v>
      </c>
      <c r="M21" s="99">
        <f>SUM(I11,I17,H27,I36,H47,H52)</f>
        <v>0</v>
      </c>
      <c r="N21" s="89">
        <f>SUM(G11,G17,E27,G36,E47,E52)</f>
        <v>0</v>
      </c>
      <c r="O21" s="89" t="s">
        <v>38</v>
      </c>
      <c r="P21" s="89">
        <f>SUM(E11,E17,G27,E36,G47,G52)</f>
        <v>0</v>
      </c>
      <c r="Q21" s="89">
        <f t="shared" si="5"/>
        <v>0</v>
      </c>
      <c r="S21" s="85">
        <f>IF(OR($E11="",$G11=""),0,1)</f>
        <v>0</v>
      </c>
      <c r="T21" s="85">
        <f>IF(OR($E17="",$G17=""),0,1)</f>
        <v>0</v>
      </c>
      <c r="U21" s="85">
        <f>IF(OR($E27="",$G27=""),0,1)</f>
        <v>0</v>
      </c>
      <c r="V21" s="85">
        <f>IF(OR($E36="",$G36=""),0,1)</f>
        <v>0</v>
      </c>
      <c r="W21" s="85">
        <f>IF(OR($E47="",$G47=""),0,1)</f>
        <v>0</v>
      </c>
      <c r="X21" s="85">
        <f>IF(OR($E52="",$G52=""),0,1)</f>
        <v>0</v>
      </c>
    </row>
    <row r="22" spans="1:24" x14ac:dyDescent="0.2">
      <c r="A22" s="93">
        <f>Spielplan!$B32</f>
        <v>15</v>
      </c>
      <c r="B22" s="94" t="str">
        <f>Spielplan!$E32</f>
        <v>SGM Alb/Lauchert</v>
      </c>
      <c r="C22" s="95" t="s">
        <v>37</v>
      </c>
      <c r="D22" s="96" t="str">
        <f>Spielplan!$G32</f>
        <v>SGM Boll</v>
      </c>
      <c r="E22" s="89" t="str">
        <f>IF(Spielplan!$H32="","",Spielplan!$H32)</f>
        <v/>
      </c>
      <c r="F22" s="89" t="s">
        <v>38</v>
      </c>
      <c r="G22" s="89" t="str">
        <f>IF(Spielplan!$J32="","",Spielplan!$J32)</f>
        <v/>
      </c>
      <c r="H22" s="97" t="str">
        <f t="shared" si="0"/>
        <v/>
      </c>
      <c r="I22" s="97" t="str">
        <f t="shared" si="1"/>
        <v/>
      </c>
      <c r="K22" s="98" t="str">
        <f>Vorgaben!B7</f>
        <v>Skorps double cream</v>
      </c>
      <c r="L22" s="99">
        <f t="shared" si="4"/>
        <v>0</v>
      </c>
      <c r="M22" s="99">
        <f>SUM(I7,H17,H26,H37,I46,I51)</f>
        <v>0</v>
      </c>
      <c r="N22" s="89">
        <f>SUM(G7,E17,E26,E37,G46,G51)</f>
        <v>0</v>
      </c>
      <c r="O22" s="89" t="s">
        <v>38</v>
      </c>
      <c r="P22" s="89">
        <f>SUM(E51,E46,G37,G26,G17,E7)</f>
        <v>0</v>
      </c>
      <c r="Q22" s="89">
        <f t="shared" si="5"/>
        <v>0</v>
      </c>
      <c r="R22" s="101"/>
      <c r="S22" s="85">
        <f>IF(OR($E7="",$G7=""),0,1)</f>
        <v>0</v>
      </c>
      <c r="T22" s="85">
        <f>IF(OR($E17="",$G17=""),0,1)</f>
        <v>0</v>
      </c>
      <c r="U22" s="85">
        <f>IF(OR($E26="",$G26=""),0,1)</f>
        <v>0</v>
      </c>
      <c r="V22" s="85">
        <f>IF(OR($E37="",$G37=""),0,1)</f>
        <v>0</v>
      </c>
      <c r="W22" s="85">
        <f>IF(OR($E46="",$G46=""),0,1)</f>
        <v>0</v>
      </c>
      <c r="X22" s="85">
        <f>IF(OR($E51="",$G51=""),0,1)</f>
        <v>0</v>
      </c>
    </row>
    <row r="23" spans="1:24" x14ac:dyDescent="0.2">
      <c r="A23" s="93">
        <f>Spielplan!$B30</f>
        <v>8</v>
      </c>
      <c r="B23" s="94" t="str">
        <f>Spielplan!$E30</f>
        <v>VfL Pfullingen</v>
      </c>
      <c r="C23" s="95" t="s">
        <v>37</v>
      </c>
      <c r="D23" s="96" t="str">
        <f>Spielplan!$G30</f>
        <v>SGM Boll</v>
      </c>
      <c r="E23" s="89" t="str">
        <f>IF(Spielplan!$H30="","",Spielplan!$H30)</f>
        <v/>
      </c>
      <c r="F23" s="89" t="s">
        <v>38</v>
      </c>
      <c r="G23" s="89" t="str">
        <f>IF(Spielplan!$J30="","",Spielplan!$J30)</f>
        <v/>
      </c>
      <c r="H23" s="97" t="str">
        <f t="shared" si="0"/>
        <v/>
      </c>
      <c r="I23" s="97" t="str">
        <f t="shared" si="1"/>
        <v/>
      </c>
      <c r="K23" s="98" t="str">
        <f>Vorgaben!B8</f>
        <v>Here for beer</v>
      </c>
      <c r="L23" s="99">
        <f t="shared" si="4"/>
        <v>0</v>
      </c>
      <c r="M23" s="99">
        <f>SUM(H22,I27,H32,I41,H46,I56)</f>
        <v>0</v>
      </c>
      <c r="N23" s="89">
        <f>SUM(E22,G27,E32,G41,E46,G56)</f>
        <v>0</v>
      </c>
      <c r="O23" s="89" t="s">
        <v>38</v>
      </c>
      <c r="P23" s="89">
        <f>SUM(G22,E27,G32,E41,G46,E56)</f>
        <v>0</v>
      </c>
      <c r="Q23" s="89">
        <f t="shared" si="5"/>
        <v>0</v>
      </c>
      <c r="S23" s="85">
        <f>IF(OR($E22="",$G22=""),0,1)</f>
        <v>0</v>
      </c>
      <c r="T23" s="85">
        <f>IF(OR($E27="",$G27=""),0,1)</f>
        <v>0</v>
      </c>
      <c r="U23" s="85">
        <f>IF(OR($E32="",$G32=""),0,1)</f>
        <v>0</v>
      </c>
      <c r="V23" s="85">
        <f>IF(OR($E41="",$G41=""),0,1)</f>
        <v>0</v>
      </c>
      <c r="W23" s="85">
        <f>IF(OR($E46="",$G46=""),0,1)</f>
        <v>0</v>
      </c>
      <c r="X23" s="85">
        <f>IF(OR($E56="",$G56=""),0,1)</f>
        <v>0</v>
      </c>
    </row>
    <row r="24" spans="1:24" x14ac:dyDescent="0.2">
      <c r="A24" s="93">
        <f>Spielplan!$B33</f>
        <v>22</v>
      </c>
      <c r="B24" s="94" t="str">
        <f>Spielplan!$E33</f>
        <v>TG Gönningen</v>
      </c>
      <c r="C24" s="95" t="s">
        <v>37</v>
      </c>
      <c r="D24" s="96" t="str">
        <f>Spielplan!$G33</f>
        <v>8. MS Gr. A</v>
      </c>
      <c r="E24" s="89" t="str">
        <f>IF(Spielplan!$H33="","",Spielplan!$H33)</f>
        <v/>
      </c>
      <c r="F24" s="89" t="s">
        <v>38</v>
      </c>
      <c r="G24" s="89" t="str">
        <f>IF(Spielplan!$J33="","",Spielplan!$J33)</f>
        <v/>
      </c>
      <c r="H24" s="97" t="str">
        <f t="shared" si="0"/>
        <v/>
      </c>
      <c r="I24" s="97" t="str">
        <f t="shared" si="1"/>
        <v/>
      </c>
      <c r="L24" s="99"/>
      <c r="M24" s="99"/>
      <c r="N24" s="89"/>
      <c r="O24" s="89"/>
      <c r="P24" s="89"/>
      <c r="Q24" s="89"/>
    </row>
    <row r="25" spans="1:24" x14ac:dyDescent="0.2">
      <c r="A25" s="93">
        <f>Spielplan!$B34</f>
        <v>23</v>
      </c>
      <c r="B25" s="94" t="str">
        <f>Spielplan!$E34</f>
        <v>SGM Winterl./Straßberg</v>
      </c>
      <c r="C25" s="95" t="s">
        <v>37</v>
      </c>
      <c r="D25" s="96" t="str">
        <f>Spielplan!$G34</f>
        <v>9. MS Gr. A</v>
      </c>
      <c r="E25" s="89" t="str">
        <f>IF(Spielplan!$H34="","",Spielplan!$H34)</f>
        <v/>
      </c>
      <c r="F25" s="89" t="s">
        <v>38</v>
      </c>
      <c r="G25" s="89" t="str">
        <f>IF(Spielplan!$J34="","",Spielplan!$J34)</f>
        <v/>
      </c>
      <c r="H25" s="97" t="str">
        <f t="shared" si="0"/>
        <v/>
      </c>
      <c r="I25" s="97" t="str">
        <f t="shared" si="1"/>
        <v/>
      </c>
    </row>
    <row r="26" spans="1:24" x14ac:dyDescent="0.2">
      <c r="A26" s="93">
        <f>Spielplan!$B38</f>
        <v>17</v>
      </c>
      <c r="B26" s="94" t="str">
        <f>Spielplan!$E38</f>
        <v>FC Rottenburg</v>
      </c>
      <c r="C26" s="95" t="s">
        <v>37</v>
      </c>
      <c r="D26" s="96" t="str">
        <f>Spielplan!$G38</f>
        <v>SGM Winterl./Straßberg</v>
      </c>
      <c r="E26" s="89" t="str">
        <f>IF(Spielplan!$H38="","",Spielplan!$H38)</f>
        <v/>
      </c>
      <c r="F26" s="89" t="s">
        <v>38</v>
      </c>
      <c r="G26" s="89" t="str">
        <f>IF(Spielplan!$J38="","",Spielplan!$J38)</f>
        <v/>
      </c>
      <c r="H26" s="97" t="str">
        <f t="shared" si="0"/>
        <v/>
      </c>
      <c r="I26" s="97" t="str">
        <f t="shared" si="1"/>
        <v/>
      </c>
      <c r="J26" s="104"/>
    </row>
    <row r="27" spans="1:24" x14ac:dyDescent="0.2">
      <c r="A27" s="93">
        <f>Spielplan!$B39</f>
        <v>18</v>
      </c>
      <c r="B27" s="94" t="str">
        <f>Spielplan!$E39</f>
        <v>TG Gönningen</v>
      </c>
      <c r="C27" s="95" t="s">
        <v>37</v>
      </c>
      <c r="D27" s="96" t="str">
        <f>Spielplan!$G39</f>
        <v>SGM Alb/Lauchert</v>
      </c>
      <c r="E27" s="89" t="str">
        <f>IF(Spielplan!$H39="","",Spielplan!$H39)</f>
        <v/>
      </c>
      <c r="F27" s="89" t="s">
        <v>38</v>
      </c>
      <c r="G27" s="89" t="str">
        <f>IF(Spielplan!$J39="","",Spielplan!$J39)</f>
        <v/>
      </c>
      <c r="H27" s="97" t="str">
        <f t="shared" si="0"/>
        <v/>
      </c>
      <c r="I27" s="97" t="str">
        <f t="shared" si="1"/>
        <v/>
      </c>
    </row>
    <row r="28" spans="1:24" x14ac:dyDescent="0.2">
      <c r="A28" s="93">
        <f>Spielplan!$B35</f>
        <v>9</v>
      </c>
      <c r="B28" s="94" t="str">
        <f>Spielplan!$E35</f>
        <v>SGM Alb/Lauchert</v>
      </c>
      <c r="C28" s="95" t="s">
        <v>37</v>
      </c>
      <c r="D28" s="96" t="str">
        <f>Spielplan!$G35</f>
        <v>TSG Tübingen 1</v>
      </c>
      <c r="E28" s="89" t="str">
        <f>IF(Spielplan!$H35="","",Spielplan!$H35)</f>
        <v/>
      </c>
      <c r="F28" s="89" t="s">
        <v>38</v>
      </c>
      <c r="G28" s="89" t="str">
        <f>IF(Spielplan!$J35="","",Spielplan!$J35)</f>
        <v/>
      </c>
      <c r="H28" s="97" t="str">
        <f t="shared" si="0"/>
        <v/>
      </c>
      <c r="I28" s="97" t="str">
        <f t="shared" si="1"/>
        <v/>
      </c>
    </row>
    <row r="29" spans="1:24" x14ac:dyDescent="0.2">
      <c r="A29" s="93">
        <f>Spielplan!$B36</f>
        <v>27</v>
      </c>
      <c r="B29" s="94" t="str">
        <f>Spielplan!$E36</f>
        <v>VfL Pfullingen</v>
      </c>
      <c r="C29" s="95" t="s">
        <v>37</v>
      </c>
      <c r="D29" s="96" t="str">
        <f>Spielplan!$G36</f>
        <v>8. MS Gr. A</v>
      </c>
      <c r="E29" s="89" t="str">
        <f>IF(Spielplan!$H36="","",Spielplan!$H36)</f>
        <v/>
      </c>
      <c r="F29" s="89" t="s">
        <v>38</v>
      </c>
      <c r="G29" s="89" t="str">
        <f>IF(Spielplan!$J36="","",Spielplan!$J36)</f>
        <v/>
      </c>
      <c r="H29" s="97" t="str">
        <f t="shared" si="0"/>
        <v/>
      </c>
      <c r="I29" s="97" t="str">
        <f t="shared" si="1"/>
        <v/>
      </c>
    </row>
    <row r="30" spans="1:24" x14ac:dyDescent="0.2">
      <c r="A30" s="93">
        <f>Spielplan!$B37</f>
        <v>10</v>
      </c>
      <c r="B30" s="94" t="str">
        <f>Spielplan!$E37</f>
        <v>FC Rottenburg</v>
      </c>
      <c r="C30" s="95" t="s">
        <v>37</v>
      </c>
      <c r="D30" s="96" t="str">
        <f>Spielplan!$G37</f>
        <v>SGM Winterl./Straßberg</v>
      </c>
      <c r="E30" s="89" t="str">
        <f>IF(Spielplan!$H37="","",Spielplan!$H37)</f>
        <v/>
      </c>
      <c r="F30" s="89" t="s">
        <v>38</v>
      </c>
      <c r="G30" s="89" t="str">
        <f>IF(Spielplan!$J37="","",Spielplan!$J37)</f>
        <v/>
      </c>
      <c r="H30" s="97" t="str">
        <f t="shared" si="0"/>
        <v/>
      </c>
      <c r="I30" s="97" t="str">
        <f t="shared" si="1"/>
        <v/>
      </c>
    </row>
    <row r="31" spans="1:24" x14ac:dyDescent="0.2">
      <c r="A31" s="93">
        <f>Spielplan!$B42</f>
        <v>21</v>
      </c>
      <c r="B31" s="94" t="str">
        <f>Spielplan!$E42</f>
        <v>TSG Tübingen 1</v>
      </c>
      <c r="C31" s="95" t="s">
        <v>37</v>
      </c>
      <c r="D31" s="96" t="str">
        <f>Spielplan!$G42</f>
        <v>SGM Winterl./Straßberg</v>
      </c>
      <c r="E31" s="89" t="str">
        <f>IF(Spielplan!$H42="","",Spielplan!$H42)</f>
        <v/>
      </c>
      <c r="F31" s="89" t="s">
        <v>38</v>
      </c>
      <c r="G31" s="89" t="str">
        <f>IF(Spielplan!$J42="","",Spielplan!$J42)</f>
        <v/>
      </c>
      <c r="H31" s="97" t="str">
        <f t="shared" si="0"/>
        <v/>
      </c>
      <c r="I31" s="97" t="str">
        <f t="shared" si="1"/>
        <v/>
      </c>
    </row>
    <row r="32" spans="1:24" x14ac:dyDescent="0.2">
      <c r="A32" s="93">
        <f>Spielplan!$B43</f>
        <v>22</v>
      </c>
      <c r="B32" s="94" t="str">
        <f>Spielplan!$E43</f>
        <v>SGM Alb/Lauchert</v>
      </c>
      <c r="C32" s="95" t="s">
        <v>37</v>
      </c>
      <c r="D32" s="96" t="str">
        <f>Spielplan!$G43</f>
        <v>VfL Pfullingen</v>
      </c>
      <c r="E32" s="89" t="str">
        <f>IF(Spielplan!$H43="","",Spielplan!$H43)</f>
        <v/>
      </c>
      <c r="F32" s="89" t="s">
        <v>38</v>
      </c>
      <c r="G32" s="89" t="str">
        <f>IF(Spielplan!$J43="","",Spielplan!$J43)</f>
        <v/>
      </c>
      <c r="H32" s="97" t="str">
        <f t="shared" si="0"/>
        <v/>
      </c>
      <c r="I32" s="97" t="str">
        <f t="shared" si="1"/>
        <v/>
      </c>
    </row>
    <row r="33" spans="1:9" x14ac:dyDescent="0.2">
      <c r="A33" s="93">
        <f>Spielplan!$B40</f>
        <v>11</v>
      </c>
      <c r="B33" s="94" t="str">
        <f>Spielplan!$E40</f>
        <v>SGM Boll</v>
      </c>
      <c r="C33" s="95" t="s">
        <v>37</v>
      </c>
      <c r="D33" s="96" t="str">
        <f>Spielplan!$G40</f>
        <v>TG Gönningen</v>
      </c>
      <c r="E33" s="89" t="str">
        <f>IF(Spielplan!$H40="","",Spielplan!$H40)</f>
        <v/>
      </c>
      <c r="F33" s="89" t="s">
        <v>38</v>
      </c>
      <c r="G33" s="89" t="str">
        <f>IF(Spielplan!$J40="","",Spielplan!$J40)</f>
        <v/>
      </c>
      <c r="H33" s="97" t="str">
        <f t="shared" si="0"/>
        <v/>
      </c>
      <c r="I33" s="97" t="str">
        <f t="shared" si="1"/>
        <v/>
      </c>
    </row>
    <row r="34" spans="1:9" x14ac:dyDescent="0.2">
      <c r="A34" s="93">
        <f>Spielplan!$B41</f>
        <v>12</v>
      </c>
      <c r="B34" s="94" t="str">
        <f>Spielplan!$E41</f>
        <v>SGM Alb/Lauchert</v>
      </c>
      <c r="C34" s="95" t="s">
        <v>37</v>
      </c>
      <c r="D34" s="96" t="str">
        <f>Spielplan!$G41</f>
        <v>VfL Pfullingen</v>
      </c>
      <c r="E34" s="89" t="str">
        <f>IF(Spielplan!$H41="","",Spielplan!$H41)</f>
        <v/>
      </c>
      <c r="F34" s="89" t="s">
        <v>38</v>
      </c>
      <c r="G34" s="89" t="str">
        <f>IF(Spielplan!$J41="","",Spielplan!$J41)</f>
        <v/>
      </c>
      <c r="H34" s="97" t="str">
        <f t="shared" si="0"/>
        <v/>
      </c>
      <c r="I34" s="97" t="str">
        <f t="shared" si="1"/>
        <v/>
      </c>
    </row>
    <row r="35" spans="1:9" x14ac:dyDescent="0.2">
      <c r="A35" s="93">
        <f>Spielplan!$B44</f>
        <v>33</v>
      </c>
      <c r="B35" s="94" t="str">
        <f>Spielplan!$E44</f>
        <v>8. MS Gr. A</v>
      </c>
      <c r="C35" s="95" t="s">
        <v>37</v>
      </c>
      <c r="D35" s="96" t="str">
        <f>Spielplan!$G44</f>
        <v>TSG Tübingen 1</v>
      </c>
      <c r="E35" s="89" t="str">
        <f>IF(Spielplan!$H44="","",Spielplan!$H44)</f>
        <v/>
      </c>
      <c r="F35" s="89" t="s">
        <v>38</v>
      </c>
      <c r="G35" s="89" t="str">
        <f>IF(Spielplan!$J44="","",Spielplan!$J44)</f>
        <v/>
      </c>
      <c r="H35" s="97" t="str">
        <f t="shared" si="0"/>
        <v/>
      </c>
      <c r="I35" s="97" t="str">
        <f t="shared" si="1"/>
        <v/>
      </c>
    </row>
    <row r="36" spans="1:9" x14ac:dyDescent="0.2">
      <c r="A36" s="93">
        <f>Spielplan!$B47</f>
        <v>25</v>
      </c>
      <c r="B36" s="94" t="str">
        <f>Spielplan!$E47</f>
        <v>SGM Boll</v>
      </c>
      <c r="C36" s="95" t="s">
        <v>37</v>
      </c>
      <c r="D36" s="96" t="str">
        <f>Spielplan!$G47</f>
        <v>TG Gönningen</v>
      </c>
      <c r="E36" s="89" t="str">
        <f>IF(Spielplan!$H47="","",Spielplan!$H47)</f>
        <v/>
      </c>
      <c r="F36" s="89" t="s">
        <v>38</v>
      </c>
      <c r="G36" s="89" t="str">
        <f>IF(Spielplan!$J47="","",Spielplan!$J47)</f>
        <v/>
      </c>
      <c r="H36" s="97" t="str">
        <f t="shared" si="0"/>
        <v/>
      </c>
      <c r="I36" s="97" t="str">
        <f t="shared" si="1"/>
        <v/>
      </c>
    </row>
    <row r="37" spans="1:9" x14ac:dyDescent="0.2">
      <c r="A37" s="93">
        <f>Spielplan!$B48</f>
        <v>26</v>
      </c>
      <c r="B37" s="94" t="str">
        <f>Spielplan!$E48</f>
        <v>FC Rottenburg</v>
      </c>
      <c r="C37" s="95" t="s">
        <v>37</v>
      </c>
      <c r="D37" s="96" t="str">
        <f>Spielplan!$G48</f>
        <v>VfL Pfullingen</v>
      </c>
      <c r="E37" s="89" t="str">
        <f>IF(Spielplan!$H48="","",Spielplan!$H48)</f>
        <v/>
      </c>
      <c r="F37" s="89" t="s">
        <v>38</v>
      </c>
      <c r="G37" s="89" t="str">
        <f>IF(Spielplan!$J48="","",Spielplan!$J48)</f>
        <v/>
      </c>
      <c r="H37" s="97" t="str">
        <f t="shared" si="0"/>
        <v/>
      </c>
      <c r="I37" s="97" t="str">
        <f t="shared" si="1"/>
        <v/>
      </c>
    </row>
    <row r="38" spans="1:9" x14ac:dyDescent="0.2">
      <c r="A38" s="93">
        <f>Spielplan!$B49</f>
        <v>36</v>
      </c>
      <c r="B38" s="94" t="str">
        <f>Spielplan!$E49</f>
        <v>9. MS Gr. A</v>
      </c>
      <c r="C38" s="95" t="s">
        <v>37</v>
      </c>
      <c r="D38" s="96" t="str">
        <f>Spielplan!$G49</f>
        <v>FC Rottenburg</v>
      </c>
      <c r="E38" s="89" t="str">
        <f>IF(Spielplan!$H49="","",Spielplan!$H49)</f>
        <v/>
      </c>
      <c r="F38" s="89" t="s">
        <v>38</v>
      </c>
      <c r="G38" s="89" t="str">
        <f>IF(Spielplan!$J49="","",Spielplan!$J49)</f>
        <v/>
      </c>
      <c r="H38" s="97" t="str">
        <f t="shared" si="0"/>
        <v/>
      </c>
      <c r="I38" s="97" t="str">
        <f t="shared" si="1"/>
        <v/>
      </c>
    </row>
    <row r="39" spans="1:9" x14ac:dyDescent="0.2">
      <c r="A39" s="93">
        <f>Spielplan!$B45</f>
        <v>13</v>
      </c>
      <c r="B39" s="94" t="str">
        <f>Spielplan!$E45</f>
        <v>SGM Boll</v>
      </c>
      <c r="C39" s="95" t="s">
        <v>37</v>
      </c>
      <c r="D39" s="96" t="str">
        <f>Spielplan!$G45</f>
        <v>SGM Winterl./Straßberg</v>
      </c>
      <c r="E39" s="89" t="str">
        <f>IF(Spielplan!$H45="","",Spielplan!$H45)</f>
        <v/>
      </c>
      <c r="F39" s="89" t="s">
        <v>38</v>
      </c>
      <c r="G39" s="89" t="str">
        <f>IF(Spielplan!$J45="","",Spielplan!$J45)</f>
        <v/>
      </c>
      <c r="H39" s="97" t="str">
        <f t="shared" si="0"/>
        <v/>
      </c>
      <c r="I39" s="97" t="str">
        <f t="shared" si="1"/>
        <v/>
      </c>
    </row>
    <row r="40" spans="1:9" x14ac:dyDescent="0.2">
      <c r="A40" s="93">
        <f>Spielplan!$B46</f>
        <v>14</v>
      </c>
      <c r="B40" s="94" t="str">
        <f>Spielplan!$E46</f>
        <v>TG Gönningen</v>
      </c>
      <c r="C40" s="95" t="s">
        <v>37</v>
      </c>
      <c r="D40" s="96" t="str">
        <f>Spielplan!$G46</f>
        <v>VfL Pfullingen</v>
      </c>
      <c r="E40" s="89" t="str">
        <f>IF(Spielplan!$H46="","",Spielplan!$H46)</f>
        <v/>
      </c>
      <c r="F40" s="89" t="s">
        <v>38</v>
      </c>
      <c r="G40" s="89" t="str">
        <f>IF(Spielplan!$J46="","",Spielplan!$J46)</f>
        <v/>
      </c>
      <c r="H40" s="97" t="str">
        <f t="shared" si="0"/>
        <v/>
      </c>
      <c r="I40" s="97" t="str">
        <f t="shared" si="1"/>
        <v/>
      </c>
    </row>
    <row r="41" spans="1:9" x14ac:dyDescent="0.2">
      <c r="A41" s="93">
        <f>Spielplan!$B52</f>
        <v>29</v>
      </c>
      <c r="B41" s="94" t="str">
        <f>Spielplan!$E52</f>
        <v>TSG Tübingen 1</v>
      </c>
      <c r="C41" s="95" t="s">
        <v>37</v>
      </c>
      <c r="D41" s="96" t="str">
        <f>Spielplan!$G52</f>
        <v>SGM Alb/Lauchert</v>
      </c>
      <c r="E41" s="89" t="str">
        <f>IF(Spielplan!$H52="","",Spielplan!$H52)</f>
        <v/>
      </c>
      <c r="F41" s="89" t="s">
        <v>38</v>
      </c>
      <c r="G41" s="89" t="str">
        <f>IF(Spielplan!$J52="","",Spielplan!$J52)</f>
        <v/>
      </c>
      <c r="H41" s="97" t="str">
        <f t="shared" si="0"/>
        <v/>
      </c>
      <c r="I41" s="97" t="str">
        <f t="shared" si="1"/>
        <v/>
      </c>
    </row>
    <row r="42" spans="1:9" x14ac:dyDescent="0.2">
      <c r="A42" s="93">
        <f>Spielplan!$B53</f>
        <v>30</v>
      </c>
      <c r="B42" s="94" t="str">
        <f>Spielplan!$E53</f>
        <v>SGM Winterl./Straßberg</v>
      </c>
      <c r="C42" s="95" t="s">
        <v>37</v>
      </c>
      <c r="D42" s="96" t="str">
        <f>Spielplan!$G53</f>
        <v>SGM Boll</v>
      </c>
      <c r="E42" s="89" t="str">
        <f>IF(Spielplan!$H53="","",Spielplan!$H53)</f>
        <v/>
      </c>
      <c r="F42" s="89" t="s">
        <v>38</v>
      </c>
      <c r="G42" s="89" t="str">
        <f>IF(Spielplan!$J53="","",Spielplan!$J53)</f>
        <v/>
      </c>
      <c r="H42" s="97" t="str">
        <f t="shared" si="0"/>
        <v/>
      </c>
      <c r="I42" s="97" t="str">
        <f t="shared" si="1"/>
        <v/>
      </c>
    </row>
    <row r="43" spans="1:9" x14ac:dyDescent="0.2">
      <c r="A43" s="93">
        <f>Spielplan!$B54</f>
        <v>41</v>
      </c>
      <c r="B43" s="94" t="str">
        <f>Spielplan!$E54</f>
        <v>8. MS Gr. A</v>
      </c>
      <c r="C43" s="95" t="s">
        <v>37</v>
      </c>
      <c r="D43" s="96" t="str">
        <f>Spielplan!$G54</f>
        <v>SGM Alb/Lauchert</v>
      </c>
      <c r="E43" s="89" t="str">
        <f>IF(Spielplan!$H54="","",Spielplan!$H54)</f>
        <v/>
      </c>
      <c r="F43" s="89" t="s">
        <v>38</v>
      </c>
      <c r="G43" s="89" t="str">
        <f>IF(Spielplan!$J54="","",Spielplan!$J54)</f>
        <v/>
      </c>
      <c r="H43" s="97" t="str">
        <f t="shared" si="0"/>
        <v/>
      </c>
      <c r="I43" s="97" t="str">
        <f t="shared" si="1"/>
        <v/>
      </c>
    </row>
    <row r="44" spans="1:9" x14ac:dyDescent="0.2">
      <c r="A44" s="93">
        <f>Spielplan!$B55</f>
        <v>42</v>
      </c>
      <c r="B44" s="94" t="str">
        <f>Spielplan!$E55</f>
        <v>9. MS Gr. A</v>
      </c>
      <c r="C44" s="95" t="s">
        <v>37</v>
      </c>
      <c r="D44" s="96" t="str">
        <f>Spielplan!$G55</f>
        <v>SGM Boll</v>
      </c>
      <c r="E44" s="89" t="str">
        <f>IF(Spielplan!$H55="","",Spielplan!$H55)</f>
        <v/>
      </c>
      <c r="F44" s="89" t="s">
        <v>38</v>
      </c>
      <c r="G44" s="89" t="str">
        <f>IF(Spielplan!$J55="","",Spielplan!$J55)</f>
        <v/>
      </c>
      <c r="H44" s="97" t="str">
        <f t="shared" si="0"/>
        <v/>
      </c>
      <c r="I44" s="97" t="str">
        <f t="shared" si="1"/>
        <v/>
      </c>
    </row>
    <row r="45" spans="1:9" x14ac:dyDescent="0.2">
      <c r="A45" s="93">
        <f>Spielplan!$B50</f>
        <v>15</v>
      </c>
      <c r="B45" s="94" t="str">
        <f>Spielplan!$E50</f>
        <v>TSG Tübingen 1</v>
      </c>
      <c r="C45" s="95" t="s">
        <v>37</v>
      </c>
      <c r="D45" s="96" t="str">
        <f>Spielplan!$G50</f>
        <v>SGM Winterl./Straßberg</v>
      </c>
      <c r="E45" s="89" t="str">
        <f>IF(Spielplan!$H50="","",Spielplan!$H50)</f>
        <v/>
      </c>
      <c r="F45" s="89" t="s">
        <v>38</v>
      </c>
      <c r="G45" s="89" t="str">
        <f>IF(Spielplan!$J50="","",Spielplan!$J50)</f>
        <v/>
      </c>
      <c r="H45" s="97" t="str">
        <f t="shared" si="0"/>
        <v/>
      </c>
      <c r="I45" s="97" t="str">
        <f t="shared" si="1"/>
        <v/>
      </c>
    </row>
    <row r="46" spans="1:9" x14ac:dyDescent="0.2">
      <c r="A46" s="93">
        <f>Spielplan!$B58</f>
        <v>32</v>
      </c>
      <c r="B46" s="94" t="str">
        <f>Spielplan!$E58</f>
        <v>SGM Alb/Lauchert</v>
      </c>
      <c r="C46" s="95" t="s">
        <v>37</v>
      </c>
      <c r="D46" s="96" t="str">
        <f>Spielplan!$G58</f>
        <v>FC Rottenburg</v>
      </c>
      <c r="E46" s="89" t="str">
        <f>IF(Spielplan!$H58="","",Spielplan!$H58)</f>
        <v/>
      </c>
      <c r="F46" s="89" t="s">
        <v>38</v>
      </c>
      <c r="G46" s="89" t="str">
        <f>IF(Spielplan!$J58="","",Spielplan!$J58)</f>
        <v/>
      </c>
      <c r="H46" s="97" t="str">
        <f t="shared" si="0"/>
        <v/>
      </c>
      <c r="I46" s="97" t="str">
        <f t="shared" si="1"/>
        <v/>
      </c>
    </row>
    <row r="47" spans="1:9" x14ac:dyDescent="0.2">
      <c r="A47" s="93">
        <f>Spielplan!$B59</f>
        <v>33</v>
      </c>
      <c r="B47" s="94" t="str">
        <f>Spielplan!$E59</f>
        <v>TG Gönningen</v>
      </c>
      <c r="C47" s="95" t="s">
        <v>37</v>
      </c>
      <c r="D47" s="96" t="str">
        <f>Spielplan!$G59</f>
        <v>VfL Pfullingen</v>
      </c>
      <c r="E47" s="89" t="str">
        <f>IF(Spielplan!$H59="","",Spielplan!$H59)</f>
        <v/>
      </c>
      <c r="F47" s="89" t="s">
        <v>38</v>
      </c>
      <c r="G47" s="89" t="str">
        <f>IF(Spielplan!$J59="","",Spielplan!$J59)</f>
        <v/>
      </c>
      <c r="H47" s="97" t="str">
        <f t="shared" si="0"/>
        <v/>
      </c>
      <c r="I47" s="97" t="str">
        <f t="shared" si="1"/>
        <v/>
      </c>
    </row>
    <row r="48" spans="1:9" x14ac:dyDescent="0.2">
      <c r="A48" s="93">
        <f>Spielplan!$B51</f>
        <v>16</v>
      </c>
      <c r="B48" s="94" t="str">
        <f>Spielplan!$E51</f>
        <v>FC Rottenburg</v>
      </c>
      <c r="C48" s="95" t="s">
        <v>37</v>
      </c>
      <c r="D48" s="96" t="str">
        <f>Spielplan!$G51</f>
        <v>TG Gönningen</v>
      </c>
      <c r="E48" s="89" t="str">
        <f>IF(Spielplan!$H51="","",Spielplan!$H51)</f>
        <v/>
      </c>
      <c r="F48" s="89" t="s">
        <v>38</v>
      </c>
      <c r="G48" s="89" t="str">
        <f>IF(Spielplan!$J51="","",Spielplan!$J51)</f>
        <v/>
      </c>
      <c r="H48" s="97" t="str">
        <f t="shared" si="0"/>
        <v/>
      </c>
      <c r="I48" s="97" t="str">
        <f t="shared" si="1"/>
        <v/>
      </c>
    </row>
    <row r="49" spans="1:9" x14ac:dyDescent="0.2">
      <c r="A49" s="93">
        <f>Spielplan!$B60</f>
        <v>47</v>
      </c>
      <c r="B49" s="94" t="str">
        <f>Spielplan!$E60</f>
        <v>VfL Pfullingen</v>
      </c>
      <c r="C49" s="95" t="s">
        <v>37</v>
      </c>
      <c r="D49" s="96" t="str">
        <f>Spielplan!$G60</f>
        <v>9. MS Gr. A</v>
      </c>
      <c r="E49" s="89" t="str">
        <f>IF(Spielplan!$H60="","",Spielplan!$H60)</f>
        <v/>
      </c>
      <c r="F49" s="89" t="s">
        <v>38</v>
      </c>
      <c r="G49" s="89" t="str">
        <f>IF(Spielplan!$J60="","",Spielplan!$J60)</f>
        <v/>
      </c>
      <c r="H49" s="97" t="str">
        <f t="shared" si="0"/>
        <v/>
      </c>
      <c r="I49" s="97" t="str">
        <f t="shared" si="1"/>
        <v/>
      </c>
    </row>
    <row r="50" spans="1:9" x14ac:dyDescent="0.2">
      <c r="A50" s="93">
        <f>Spielplan!$B56</f>
        <v>17</v>
      </c>
      <c r="B50" s="94" t="str">
        <f>Spielplan!$E56</f>
        <v>SGM Boll</v>
      </c>
      <c r="C50" s="95" t="s">
        <v>37</v>
      </c>
      <c r="D50" s="96" t="str">
        <f>Spielplan!$G56</f>
        <v>SGM Alb/Lauchert</v>
      </c>
      <c r="E50" s="89" t="str">
        <f>IF(Spielplan!$H56="","",Spielplan!$H56)</f>
        <v/>
      </c>
      <c r="F50" s="89" t="s">
        <v>38</v>
      </c>
      <c r="G50" s="89" t="str">
        <f>IF(Spielplan!$J56="","",Spielplan!$J56)</f>
        <v/>
      </c>
      <c r="H50" s="97" t="str">
        <f t="shared" si="0"/>
        <v/>
      </c>
      <c r="I50" s="97" t="str">
        <f t="shared" si="1"/>
        <v/>
      </c>
    </row>
    <row r="51" spans="1:9" x14ac:dyDescent="0.2">
      <c r="A51" s="93">
        <f>Spielplan!$B63</f>
        <v>36</v>
      </c>
      <c r="B51" s="94" t="str">
        <f>Spielplan!$E63</f>
        <v>SGM Boll</v>
      </c>
      <c r="C51" s="95" t="s">
        <v>37</v>
      </c>
      <c r="D51" s="96" t="str">
        <f>Spielplan!$G63</f>
        <v>FC Rottenburg</v>
      </c>
      <c r="E51" s="89" t="str">
        <f>IF(Spielplan!$H63="","",Spielplan!$H63)</f>
        <v/>
      </c>
      <c r="F51" s="89" t="s">
        <v>38</v>
      </c>
      <c r="G51" s="89" t="str">
        <f>IF(Spielplan!$J63="","",Spielplan!$J63)</f>
        <v/>
      </c>
      <c r="H51" s="97" t="str">
        <f t="shared" si="0"/>
        <v/>
      </c>
      <c r="I51" s="97" t="str">
        <f t="shared" si="1"/>
        <v/>
      </c>
    </row>
    <row r="52" spans="1:9" x14ac:dyDescent="0.2">
      <c r="A52" s="93">
        <f>Spielplan!$B64</f>
        <v>37</v>
      </c>
      <c r="B52" s="94" t="str">
        <f>Spielplan!$E64</f>
        <v>TG Gönningen</v>
      </c>
      <c r="C52" s="95" t="s">
        <v>37</v>
      </c>
      <c r="D52" s="96" t="str">
        <f>Spielplan!$G64</f>
        <v>TSG Tübingen 1</v>
      </c>
      <c r="E52" s="89" t="str">
        <f>IF(Spielplan!$H64="","",Spielplan!$H64)</f>
        <v/>
      </c>
      <c r="F52" s="89" t="s">
        <v>38</v>
      </c>
      <c r="G52" s="89" t="str">
        <f>IF(Spielplan!$J64="","",Spielplan!$J64)</f>
        <v/>
      </c>
      <c r="H52" s="97" t="str">
        <f t="shared" si="0"/>
        <v/>
      </c>
      <c r="I52" s="97" t="str">
        <f t="shared" si="1"/>
        <v/>
      </c>
    </row>
    <row r="53" spans="1:9" x14ac:dyDescent="0.2">
      <c r="A53" s="93">
        <f>Spielplan!$B65</f>
        <v>51</v>
      </c>
      <c r="B53" s="94" t="str">
        <f>Spielplan!$E65</f>
        <v>8. MS Gr. A</v>
      </c>
      <c r="C53" s="95" t="s">
        <v>37</v>
      </c>
      <c r="D53" s="96" t="str">
        <f>Spielplan!$G65</f>
        <v>FC Rottenburg</v>
      </c>
      <c r="E53" s="89" t="str">
        <f>IF(Spielplan!$H65="","",Spielplan!$H65)</f>
        <v/>
      </c>
      <c r="F53" s="89" t="s">
        <v>38</v>
      </c>
      <c r="G53" s="89" t="str">
        <f>IF(Spielplan!$J65="","",Spielplan!$J65)</f>
        <v/>
      </c>
      <c r="H53" s="97" t="str">
        <f t="shared" si="0"/>
        <v/>
      </c>
      <c r="I53" s="97" t="str">
        <f t="shared" si="1"/>
        <v/>
      </c>
    </row>
    <row r="54" spans="1:9" x14ac:dyDescent="0.2">
      <c r="A54" s="93">
        <f>Spielplan!$B57</f>
        <v>18</v>
      </c>
      <c r="B54" s="94" t="str">
        <f>Spielplan!$E57</f>
        <v>SGM Winterl./Straßberg</v>
      </c>
      <c r="C54" s="95" t="s">
        <v>37</v>
      </c>
      <c r="D54" s="96" t="str">
        <f>Spielplan!$G57</f>
        <v>VfL Pfullingen</v>
      </c>
      <c r="E54" s="89" t="str">
        <f>IF(Spielplan!$H57="","",Spielplan!$H57)</f>
        <v/>
      </c>
      <c r="F54" s="89" t="s">
        <v>38</v>
      </c>
      <c r="G54" s="89" t="str">
        <f>IF(Spielplan!$J57="","",Spielplan!$J57)</f>
        <v/>
      </c>
      <c r="H54" s="97" t="str">
        <f t="shared" si="0"/>
        <v/>
      </c>
      <c r="I54" s="97" t="str">
        <f t="shared" si="1"/>
        <v/>
      </c>
    </row>
    <row r="55" spans="1:9" x14ac:dyDescent="0.2">
      <c r="A55" s="93">
        <f>Spielplan!$B61</f>
        <v>19</v>
      </c>
      <c r="B55" s="94" t="str">
        <f>Spielplan!$E61</f>
        <v>TSG Tübingen 1</v>
      </c>
      <c r="C55" s="95" t="s">
        <v>37</v>
      </c>
      <c r="D55" s="96" t="str">
        <f>Spielplan!$G61</f>
        <v>TG Gönningen</v>
      </c>
      <c r="E55" s="89" t="str">
        <f>IF(Spielplan!$H61="","",Spielplan!$H61)</f>
        <v/>
      </c>
      <c r="F55" s="89" t="s">
        <v>38</v>
      </c>
      <c r="G55" s="89" t="str">
        <f>IF(Spielplan!$J61="","",Spielplan!$J61)</f>
        <v/>
      </c>
      <c r="H55" s="97" t="str">
        <f t="shared" si="0"/>
        <v/>
      </c>
      <c r="I55" s="97" t="str">
        <f t="shared" si="1"/>
        <v/>
      </c>
    </row>
    <row r="56" spans="1:9" x14ac:dyDescent="0.2">
      <c r="A56" s="93">
        <f>Spielplan!$B67</f>
        <v>40</v>
      </c>
      <c r="B56" s="94" t="str">
        <f>Spielplan!$E67</f>
        <v>SGM Winterl./Straßberg</v>
      </c>
      <c r="C56" s="95" t="s">
        <v>37</v>
      </c>
      <c r="D56" s="96" t="str">
        <f>Spielplan!$G67</f>
        <v>SGM Alb/Lauchert</v>
      </c>
      <c r="E56" s="89" t="str">
        <f>IF(Spielplan!$H67="","",Spielplan!$H67)</f>
        <v/>
      </c>
      <c r="F56" s="89" t="s">
        <v>38</v>
      </c>
      <c r="G56" s="89" t="str">
        <f>IF(Spielplan!$J67="","",Spielplan!$J67)</f>
        <v/>
      </c>
      <c r="H56" s="97" t="str">
        <f t="shared" si="0"/>
        <v/>
      </c>
      <c r="I56" s="97" t="str">
        <f t="shared" si="1"/>
        <v/>
      </c>
    </row>
    <row r="57" spans="1:9" x14ac:dyDescent="0.2">
      <c r="A57" s="93">
        <f>Spielplan!$B62</f>
        <v>20</v>
      </c>
      <c r="B57" s="94" t="str">
        <f>Spielplan!$E62</f>
        <v>SGM Alb/Lauchert</v>
      </c>
      <c r="C57" s="95" t="s">
        <v>37</v>
      </c>
      <c r="D57" s="96" t="str">
        <f>Spielplan!$G62</f>
        <v>FC Rottenburg</v>
      </c>
      <c r="E57" s="89" t="str">
        <f>IF(Spielplan!$H62="","",Spielplan!$H62)</f>
        <v/>
      </c>
      <c r="F57" s="89" t="s">
        <v>38</v>
      </c>
      <c r="G57" s="89" t="str">
        <f>IF(Spielplan!$J62="","",Spielplan!$J62)</f>
        <v/>
      </c>
      <c r="H57" s="97" t="str">
        <f t="shared" si="0"/>
        <v/>
      </c>
      <c r="I57" s="97" t="str">
        <f t="shared" si="1"/>
        <v/>
      </c>
    </row>
    <row r="58" spans="1:9" x14ac:dyDescent="0.2">
      <c r="A58" s="93">
        <f>Spielplan!$B68</f>
        <v>56</v>
      </c>
      <c r="B58" s="94" t="str">
        <f>Spielplan!$E68</f>
        <v>9. MS Gr. A</v>
      </c>
      <c r="C58" s="95" t="s">
        <v>37</v>
      </c>
      <c r="D58" s="96" t="str">
        <f>Spielplan!$G68</f>
        <v>8. MS Gr. A</v>
      </c>
      <c r="E58" s="89" t="str">
        <f>IF(Spielplan!$H68="","",Spielplan!$H68)</f>
        <v/>
      </c>
      <c r="F58" s="89" t="s">
        <v>38</v>
      </c>
      <c r="G58" s="89" t="str">
        <f>IF(Spielplan!$J68="","",Spielplan!$J68)</f>
        <v/>
      </c>
      <c r="H58" s="97" t="str">
        <f t="shared" si="0"/>
        <v/>
      </c>
      <c r="I58" s="97" t="str">
        <f t="shared" si="1"/>
        <v/>
      </c>
    </row>
    <row r="59" spans="1:9" x14ac:dyDescent="0.2">
      <c r="A59" s="93">
        <f>Spielplan!$B66</f>
        <v>21</v>
      </c>
      <c r="B59" s="94" t="str">
        <f>Spielplan!$E66</f>
        <v>TSG Tübingen 1</v>
      </c>
      <c r="C59" s="95" t="s">
        <v>37</v>
      </c>
      <c r="D59" s="96" t="str">
        <f>Spielplan!$G66</f>
        <v>SGM Boll</v>
      </c>
      <c r="E59" s="89" t="str">
        <f>IF(Spielplan!$H66="","",Spielplan!$H66)</f>
        <v/>
      </c>
      <c r="F59" s="89" t="s">
        <v>38</v>
      </c>
      <c r="G59" s="89" t="str">
        <f>IF(Spielplan!$J66="","",Spielplan!$J66)</f>
        <v/>
      </c>
      <c r="H59" s="97" t="str">
        <f t="shared" si="0"/>
        <v/>
      </c>
      <c r="I59" s="97" t="str">
        <f t="shared" si="1"/>
        <v/>
      </c>
    </row>
  </sheetData>
  <sheetProtection password="E760" sheet="1" objects="1" scenarios="1"/>
  <mergeCells count="8">
    <mergeCell ref="E2:G2"/>
    <mergeCell ref="N2:P2"/>
    <mergeCell ref="R14:R16"/>
    <mergeCell ref="K15:K16"/>
    <mergeCell ref="L15:L16"/>
    <mergeCell ref="M15:M16"/>
    <mergeCell ref="N15:P16"/>
    <mergeCell ref="Q15:Q16"/>
  </mergeCells>
  <pageMargins left="0.39374999999999999" right="0.39374999999999999" top="1.5854166666666667" bottom="0.98402777777777772" header="0.47986111111111113" footer="0.51180555555555551"/>
  <pageSetup paperSize="9" firstPageNumber="0" orientation="portrait" horizontalDpi="300" verticalDpi="300"/>
  <headerFooter alignWithMargins="0">
    <oddHeader>&amp;C&amp;"Arial,Fett Kursiv"&amp;16&amp;E? Jugend - Turnier
&amp;14&amp;EVfB Wiesloch
&amp;"Arial,Standard"&amp;12Stadionhalle - Wiesloch &amp;R&amp;"Arial,Fett"&amp;12Datum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chaltfläche 1">
              <controlPr defaultSize="0" print="0" autoFill="0" autoLine="0" autoPict="0" macro="[0]!Modul1.gehe_Hauptmenue" altText="Hauptmenue">
                <anchor>
                  <from>
                    <xdr:col>9</xdr:col>
                    <xdr:colOff>9525</xdr:colOff>
                    <xdr:row>0</xdr:row>
                    <xdr:rowOff>38100</xdr:rowOff>
                  </from>
                  <to>
                    <xdr:col>10</xdr:col>
                    <xdr:colOff>1266825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Schaltfläche 2">
              <controlPr defaultSize="0" print="0" autoFill="0" autoLine="0" autoPict="0" macro="[0]!Modul1.Gehe_Spielplan" altText="!!! Hier nichts verändern !!!!!_x000a_zurück zum_x000a_Spielplan / Ergebnisse">
                <anchor>
                  <from>
                    <xdr:col>10</xdr:col>
                    <xdr:colOff>1076325</xdr:colOff>
                    <xdr:row>9</xdr:row>
                    <xdr:rowOff>47625</xdr:rowOff>
                  </from>
                  <to>
                    <xdr:col>18</xdr:col>
                    <xdr:colOff>314325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Info</vt:lpstr>
      <vt:lpstr>Hauptmenue</vt:lpstr>
      <vt:lpstr>Vorgaben</vt:lpstr>
      <vt:lpstr>Spielplan</vt:lpstr>
      <vt:lpstr>Gruppen-Tabellen</vt:lpstr>
      <vt:lpstr>Rechnen</vt:lpstr>
      <vt:lpstr>'Gruppen-Tabellen'!Druckbereich</vt:lpstr>
      <vt:lpstr>Vorgaben!Druckbereich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Kusch, Andreas (D S)</dc:creator>
  <cp:lastModifiedBy>Markus</cp:lastModifiedBy>
  <cp:revision>0</cp:revision>
  <cp:lastPrinted>2016-12-12T09:14:27Z</cp:lastPrinted>
  <dcterms:created xsi:type="dcterms:W3CDTF">2016-12-12T09:16:46Z</dcterms:created>
  <dcterms:modified xsi:type="dcterms:W3CDTF">2017-01-23T22:01:10Z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